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60" yWindow="255" windowWidth="17340" windowHeight="12975" activeTab="0"/>
  </bookViews>
  <sheets>
    <sheet name="Tabelle1" sheetId="1" r:id="rId1"/>
  </sheets>
  <definedNames/>
  <calcPr fullCalcOnLoad="1"/>
</workbook>
</file>

<file path=xl/sharedStrings.xml><?xml version="1.0" encoding="utf-8"?>
<sst xmlns="http://schemas.openxmlformats.org/spreadsheetml/2006/main" count="105" uniqueCount="72">
  <si>
    <t>Tageslicht</t>
  </si>
  <si>
    <t xml:space="preserve"> </t>
  </si>
  <si>
    <t xml:space="preserve">Differenz </t>
  </si>
  <si>
    <t>Fotolampe</t>
  </si>
  <si>
    <t>Agraphoto</t>
  </si>
  <si>
    <t>Photomirenta</t>
  </si>
  <si>
    <t>Nitraphot B</t>
  </si>
  <si>
    <t>Farbsteuerlampe (Fischer)</t>
  </si>
  <si>
    <t>Photolita</t>
  </si>
  <si>
    <t>Nitraphot S und N</t>
  </si>
  <si>
    <t>Halogenlampe LP</t>
  </si>
  <si>
    <t>Halogenlampe HP</t>
  </si>
  <si>
    <t>ungefärbte Blitzlampen</t>
  </si>
  <si>
    <t>Vacublitz</t>
  </si>
  <si>
    <t>Photoflux</t>
  </si>
  <si>
    <t>Blaue Kolbenblitzlampe</t>
  </si>
  <si>
    <t>Mittleres Tageslicht</t>
  </si>
  <si>
    <t>Sonnenlicht (mittags)</t>
  </si>
  <si>
    <t xml:space="preserve">Megakelvin </t>
  </si>
  <si>
    <t>Eingabegrößen</t>
  </si>
  <si>
    <r>
      <t>MK</t>
    </r>
    <r>
      <rPr>
        <vertAlign val="superscript"/>
        <sz val="10"/>
        <rFont val="Arial"/>
        <family val="0"/>
      </rPr>
      <t>-1</t>
    </r>
  </si>
  <si>
    <t>Farbtemp.</t>
  </si>
  <si>
    <r>
      <t>MK</t>
    </r>
    <r>
      <rPr>
        <b/>
        <vertAlign val="superscript"/>
        <sz val="10"/>
        <rFont val="Arial"/>
        <family val="2"/>
      </rPr>
      <t>-1</t>
    </r>
  </si>
  <si>
    <t>Himmelslicht (blau, dunkel)</t>
  </si>
  <si>
    <t>Himmelslicht (blau, hell)</t>
  </si>
  <si>
    <t>falls nötig - Schnellauswahl</t>
  </si>
  <si>
    <t>Gemessene Farbtemperatur in Kelvin - vor ORT</t>
  </si>
  <si>
    <t>Presets gängiger Lichtwerte</t>
  </si>
  <si>
    <t xml:space="preserve">LIGHT BALANCING FILTER TOOL </t>
  </si>
  <si>
    <t>bläulich</t>
  </si>
  <si>
    <t>Blende</t>
  </si>
  <si>
    <t>Filterfarbe</t>
  </si>
  <si>
    <t>82C + 82B</t>
  </si>
  <si>
    <t>82C + 82C</t>
  </si>
  <si>
    <t xml:space="preserve">von </t>
  </si>
  <si>
    <t>auf</t>
  </si>
  <si>
    <t>Vers.; Wert</t>
  </si>
  <si>
    <t>gelblich</t>
  </si>
  <si>
    <t>82C + 82A</t>
  </si>
  <si>
    <t>82C + 82</t>
  </si>
  <si>
    <t>82C</t>
  </si>
  <si>
    <t>82B</t>
  </si>
  <si>
    <t>82A</t>
  </si>
  <si>
    <t>81A</t>
  </si>
  <si>
    <t>81B</t>
  </si>
  <si>
    <t>81C</t>
  </si>
  <si>
    <t>81EF</t>
  </si>
  <si>
    <t>80A</t>
  </si>
  <si>
    <t>80B</t>
  </si>
  <si>
    <t>Orange</t>
  </si>
  <si>
    <t>Blau</t>
  </si>
  <si>
    <t>85C</t>
  </si>
  <si>
    <t>85 B</t>
  </si>
  <si>
    <t>Soll die Farbtemperatur der Lichtquelle erhöht werden, muß ein Farbfilter mit reziproken</t>
  </si>
  <si>
    <t>Megakelvin-Wert ausgewählt werden. Wird aber schon in der Tabelle berücksichtigt.</t>
  </si>
  <si>
    <t>Ermittelte Differenz aus Farbtemperaturunterschieden</t>
  </si>
  <si>
    <t>Bestimmtsheitsgrad R²=0,9797</t>
  </si>
  <si>
    <t>lineare Gleichungt: Y=0,0703x+10,207</t>
  </si>
  <si>
    <t>FilterValue FV</t>
  </si>
  <si>
    <t>Filtervalue</t>
  </si>
  <si>
    <t>Resultierende FilterValue (FV)</t>
  </si>
  <si>
    <t>Veränderung der Farbtemperatur</t>
  </si>
  <si>
    <t>Filternummer</t>
  </si>
  <si>
    <t>Max Zielfarbraum</t>
  </si>
  <si>
    <t xml:space="preserve"> --- </t>
  </si>
  <si>
    <t>Vorgegebener Verschiednungswert in Megakelvin</t>
  </si>
  <si>
    <t>NIL</t>
  </si>
  <si>
    <t>Anmerkung:</t>
  </si>
  <si>
    <t>Die mathematische Näherung der Verschiebungswerte hat ein Bestimmtheitsgrad von:</t>
  </si>
  <si>
    <t>gewünschter Zielfarbtemperaturfarbraum (zw. 2250 K und 5125 K)</t>
  </si>
  <si>
    <t>orange markierte felder sind Eingabefelder --- Viel Spaß (copyright by _aus 2009)</t>
  </si>
  <si>
    <t>Die in Megakelvin errechneten Differenzwerte sind linear interpolierte Idealwerte. Die Blendenangaben sind ebenfalls interpolierte Erfahrungswerte (nach Kodak Professional 2009), daher ist es bei extremen Werten notwendig immer Probeaufnahmen zu erstellen, insbesondere bei der Verwenung mehrerer Filter hintereinander.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</si>
</sst>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quot;"/>
    <numFmt numFmtId="165" formatCode="0\ \K"/>
    <numFmt numFmtId="166" formatCode="0.0"/>
    <numFmt numFmtId="167" formatCode="0.00\ &quot;MK-1&quot;"/>
    <numFmt numFmtId="168" formatCode="0.00\ &quot;MK^-1&quot;"/>
    <numFmt numFmtId="169" formatCode="0.000"/>
    <numFmt numFmtId="170" formatCode="0.0000"/>
    <numFmt numFmtId="171" formatCode="0.0\ \K"/>
    <numFmt numFmtId="172" formatCode="_-* #,##0.0\ _€_-;\-* #,##0.0\ _€_-;_-* &quot;-&quot;??\ _€_-;_-@_-"/>
    <numFmt numFmtId="173" formatCode="_-* #,##0.000\ _€_-;\-* #,##0.000\ _€_-;_-* &quot;-&quot;??\ _€_-;_-@_-"/>
  </numFmts>
  <fonts count="15">
    <font>
      <sz val="10"/>
      <name val="Arial"/>
      <family val="0"/>
    </font>
    <font>
      <sz val="8"/>
      <name val="Tahoma"/>
      <family val="2"/>
    </font>
    <font>
      <sz val="8"/>
      <name val="Arial"/>
      <family val="0"/>
    </font>
    <font>
      <vertAlign val="superscript"/>
      <sz val="10"/>
      <name val="Arial"/>
      <family val="0"/>
    </font>
    <font>
      <b/>
      <sz val="10"/>
      <name val="Arial"/>
      <family val="2"/>
    </font>
    <font>
      <b/>
      <sz val="8"/>
      <name val="Arial"/>
      <family val="2"/>
    </font>
    <font>
      <b/>
      <vertAlign val="superscript"/>
      <sz val="10"/>
      <name val="Arial"/>
      <family val="2"/>
    </font>
    <font>
      <b/>
      <sz val="12"/>
      <name val="Arial"/>
      <family val="2"/>
    </font>
    <font>
      <i/>
      <sz val="10"/>
      <name val="Arial"/>
      <family val="2"/>
    </font>
    <font>
      <sz val="10"/>
      <color indexed="9"/>
      <name val="Arial"/>
      <family val="0"/>
    </font>
    <font>
      <sz val="8"/>
      <color indexed="9"/>
      <name val="Arial"/>
      <family val="0"/>
    </font>
    <font>
      <i/>
      <sz val="8"/>
      <color indexed="9"/>
      <name val="Arial"/>
      <family val="0"/>
    </font>
    <font>
      <b/>
      <sz val="8"/>
      <color indexed="9"/>
      <name val="Arial"/>
      <family val="0"/>
    </font>
    <font>
      <b/>
      <i/>
      <sz val="8"/>
      <color indexed="9"/>
      <name val="Arial"/>
      <family val="0"/>
    </font>
    <font>
      <b/>
      <i/>
      <sz val="10"/>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39">
    <border>
      <left/>
      <right/>
      <top/>
      <bottom/>
      <diagonal/>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5" fillId="0" borderId="1" xfId="0" applyFont="1" applyBorder="1" applyAlignment="1">
      <alignment horizontal="center"/>
    </xf>
    <xf numFmtId="165" fontId="4" fillId="0" borderId="2" xfId="0" applyNumberFormat="1" applyFont="1" applyBorder="1" applyAlignment="1">
      <alignment horizontal="center"/>
    </xf>
    <xf numFmtId="1" fontId="4" fillId="0" borderId="3" xfId="0" applyNumberFormat="1" applyFont="1" applyBorder="1" applyAlignment="1">
      <alignment horizontal="center"/>
    </xf>
    <xf numFmtId="0" fontId="4" fillId="0" borderId="4" xfId="0" applyFont="1" applyBorder="1" applyAlignment="1">
      <alignment horizontal="left"/>
    </xf>
    <xf numFmtId="164" fontId="2" fillId="0" borderId="0" xfId="0" applyNumberFormat="1" applyFont="1" applyAlignment="1">
      <alignment/>
    </xf>
    <xf numFmtId="0" fontId="0" fillId="0" borderId="5" xfId="0" applyFill="1" applyBorder="1" applyAlignment="1">
      <alignment/>
    </xf>
    <xf numFmtId="0" fontId="0" fillId="0" borderId="6" xfId="0" applyFill="1" applyBorder="1" applyAlignment="1">
      <alignment/>
    </xf>
    <xf numFmtId="0" fontId="0" fillId="0" borderId="0" xfId="0" applyFill="1" applyBorder="1" applyAlignment="1">
      <alignment/>
    </xf>
    <xf numFmtId="0" fontId="0" fillId="0" borderId="7" xfId="0" applyFill="1" applyBorder="1" applyAlignment="1">
      <alignment/>
    </xf>
    <xf numFmtId="164" fontId="0" fillId="0" borderId="7" xfId="0" applyNumberFormat="1" applyFill="1" applyBorder="1" applyAlignment="1">
      <alignment/>
    </xf>
    <xf numFmtId="165" fontId="4" fillId="0" borderId="8" xfId="0" applyNumberFormat="1" applyFont="1" applyFill="1" applyBorder="1" applyAlignment="1">
      <alignment horizontal="center"/>
    </xf>
    <xf numFmtId="0" fontId="0" fillId="0" borderId="3" xfId="0" applyFont="1" applyFill="1" applyBorder="1" applyAlignment="1">
      <alignment horizontal="center"/>
    </xf>
    <xf numFmtId="0" fontId="0" fillId="0" borderId="9" xfId="0" applyFill="1" applyBorder="1" applyAlignment="1">
      <alignment horizontal="center"/>
    </xf>
    <xf numFmtId="165" fontId="0" fillId="0" borderId="9" xfId="0" applyNumberFormat="1" applyFont="1" applyFill="1" applyBorder="1" applyAlignment="1">
      <alignment horizontal="center"/>
    </xf>
    <xf numFmtId="165" fontId="0" fillId="0" borderId="8" xfId="0" applyNumberFormat="1" applyFont="1" applyFill="1" applyBorder="1" applyAlignment="1">
      <alignment horizontal="center"/>
    </xf>
    <xf numFmtId="169" fontId="0" fillId="0" borderId="3" xfId="0" applyNumberFormat="1" applyFont="1" applyFill="1" applyBorder="1" applyAlignment="1">
      <alignment horizontal="center"/>
    </xf>
    <xf numFmtId="165" fontId="0" fillId="0" borderId="3" xfId="0" applyNumberFormat="1" applyFont="1" applyFill="1" applyBorder="1" applyAlignment="1">
      <alignment horizontal="center"/>
    </xf>
    <xf numFmtId="165" fontId="4" fillId="2" borderId="10" xfId="0" applyNumberFormat="1" applyFont="1" applyFill="1" applyBorder="1" applyAlignment="1">
      <alignment horizontal="center"/>
    </xf>
    <xf numFmtId="0" fontId="0" fillId="2" borderId="11" xfId="0" applyFill="1" applyBorder="1" applyAlignment="1">
      <alignment/>
    </xf>
    <xf numFmtId="0" fontId="0" fillId="2" borderId="6"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4" xfId="0" applyFill="1" applyBorder="1" applyAlignment="1">
      <alignment/>
    </xf>
    <xf numFmtId="0" fontId="0" fillId="0" borderId="7"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vertical="center"/>
    </xf>
    <xf numFmtId="0" fontId="0" fillId="0" borderId="5" xfId="0" applyFont="1" applyBorder="1" applyAlignment="1">
      <alignment vertical="center"/>
    </xf>
    <xf numFmtId="0" fontId="0" fillId="0" borderId="13" xfId="0" applyFont="1" applyBorder="1" applyAlignment="1">
      <alignment vertical="center"/>
    </xf>
    <xf numFmtId="0" fontId="0" fillId="0" borderId="7" xfId="0" applyFont="1" applyBorder="1" applyAlignment="1">
      <alignment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4" fillId="0" borderId="10" xfId="0" applyFont="1" applyBorder="1" applyAlignment="1">
      <alignment/>
    </xf>
    <xf numFmtId="0" fontId="0" fillId="0" borderId="5" xfId="0" applyFont="1" applyBorder="1" applyAlignment="1">
      <alignment/>
    </xf>
    <xf numFmtId="0" fontId="0" fillId="0" borderId="11" xfId="0" applyFont="1" applyBorder="1" applyAlignment="1">
      <alignment/>
    </xf>
    <xf numFmtId="0" fontId="8" fillId="0" borderId="13" xfId="0" applyNumberFormat="1" applyFont="1" applyBorder="1" applyAlignment="1">
      <alignment/>
    </xf>
    <xf numFmtId="0" fontId="8" fillId="0" borderId="7" xfId="0" applyNumberFormat="1" applyFont="1" applyBorder="1" applyAlignment="1">
      <alignment/>
    </xf>
    <xf numFmtId="0" fontId="8" fillId="0" borderId="4"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8" xfId="0" applyFont="1" applyBorder="1" applyAlignment="1">
      <alignment/>
    </xf>
    <xf numFmtId="0" fontId="8" fillId="0" borderId="19" xfId="0" applyFont="1" applyBorder="1" applyAlignment="1">
      <alignment wrapText="1"/>
    </xf>
    <xf numFmtId="0" fontId="8" fillId="0" borderId="20" xfId="0" applyFont="1" applyBorder="1" applyAlignment="1">
      <alignment wrapText="1"/>
    </xf>
    <xf numFmtId="0" fontId="8" fillId="0" borderId="21" xfId="0" applyFont="1" applyBorder="1" applyAlignment="1">
      <alignment wrapText="1"/>
    </xf>
    <xf numFmtId="0" fontId="0" fillId="0" borderId="10" xfId="0" applyFont="1" applyFill="1" applyBorder="1" applyAlignment="1">
      <alignment/>
    </xf>
    <xf numFmtId="0" fontId="0" fillId="0" borderId="5" xfId="0" applyFont="1" applyBorder="1" applyAlignment="1">
      <alignment/>
    </xf>
    <xf numFmtId="0" fontId="0" fillId="0" borderId="6" xfId="0" applyFont="1" applyBorder="1" applyAlignment="1">
      <alignment/>
    </xf>
    <xf numFmtId="0" fontId="0" fillId="0" borderId="0" xfId="0" applyFont="1" applyAlignment="1">
      <alignment/>
    </xf>
    <xf numFmtId="0" fontId="0" fillId="0" borderId="13" xfId="0" applyFont="1" applyFill="1" applyBorder="1" applyAlignment="1">
      <alignment/>
    </xf>
    <xf numFmtId="0" fontId="0" fillId="0" borderId="7" xfId="0" applyFont="1" applyBorder="1" applyAlignment="1">
      <alignment/>
    </xf>
    <xf numFmtId="0" fontId="0" fillId="0" borderId="14" xfId="0" applyFont="1" applyBorder="1" applyAlignment="1">
      <alignment/>
    </xf>
    <xf numFmtId="0" fontId="0" fillId="0" borderId="22" xfId="0" applyFont="1" applyBorder="1" applyAlignment="1">
      <alignment/>
    </xf>
    <xf numFmtId="0" fontId="4" fillId="0" borderId="10" xfId="0" applyFont="1" applyBorder="1" applyAlignment="1">
      <alignment/>
    </xf>
    <xf numFmtId="0" fontId="0" fillId="0" borderId="5" xfId="0" applyBorder="1" applyAlignment="1">
      <alignment/>
    </xf>
    <xf numFmtId="0" fontId="0" fillId="0" borderId="22" xfId="0" applyBorder="1" applyAlignment="1">
      <alignment/>
    </xf>
    <xf numFmtId="0" fontId="7" fillId="2" borderId="15" xfId="0" applyFont="1" applyFill="1" applyBorder="1" applyAlignment="1">
      <alignment/>
    </xf>
    <xf numFmtId="0" fontId="7" fillId="0" borderId="16" xfId="0" applyFont="1" applyBorder="1" applyAlignment="1">
      <alignment/>
    </xf>
    <xf numFmtId="0" fontId="7" fillId="0" borderId="17" xfId="0" applyFont="1" applyBorder="1" applyAlignment="1">
      <alignment/>
    </xf>
    <xf numFmtId="0" fontId="5" fillId="0" borderId="23" xfId="0" applyFont="1" applyBorder="1" applyAlignment="1">
      <alignment horizontal="center"/>
    </xf>
    <xf numFmtId="0" fontId="0" fillId="0" borderId="17" xfId="0" applyBorder="1" applyAlignment="1">
      <alignment/>
    </xf>
    <xf numFmtId="0" fontId="8" fillId="0" borderId="10" xfId="0" applyNumberFormat="1" applyFont="1" applyBorder="1" applyAlignment="1">
      <alignment/>
    </xf>
    <xf numFmtId="0" fontId="8" fillId="0" borderId="5" xfId="0" applyNumberFormat="1" applyFont="1" applyBorder="1" applyAlignment="1">
      <alignment/>
    </xf>
    <xf numFmtId="0" fontId="8" fillId="0" borderId="11" xfId="0" applyNumberFormat="1"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1" fontId="0" fillId="0" borderId="30" xfId="0" applyNumberFormat="1" applyFont="1" applyFill="1" applyBorder="1" applyAlignment="1">
      <alignment horizontal="center"/>
    </xf>
    <xf numFmtId="0" fontId="0" fillId="0" borderId="31" xfId="0" applyFont="1" applyFill="1" applyBorder="1" applyAlignment="1">
      <alignment horizontal="left"/>
    </xf>
    <xf numFmtId="165" fontId="0" fillId="0" borderId="27" xfId="0" applyNumberFormat="1" applyFont="1" applyFill="1" applyBorder="1" applyAlignment="1">
      <alignment horizontal="center"/>
    </xf>
    <xf numFmtId="1" fontId="0" fillId="0" borderId="32" xfId="0" applyNumberFormat="1" applyFont="1" applyFill="1" applyBorder="1" applyAlignment="1">
      <alignment horizontal="center"/>
    </xf>
    <xf numFmtId="0" fontId="0" fillId="0" borderId="33" xfId="0" applyFont="1" applyFill="1" applyBorder="1" applyAlignment="1">
      <alignment horizontal="left"/>
    </xf>
    <xf numFmtId="1" fontId="0" fillId="0" borderId="34" xfId="0" applyNumberFormat="1" applyFont="1" applyFill="1" applyBorder="1" applyAlignment="1">
      <alignment horizontal="center"/>
    </xf>
    <xf numFmtId="0" fontId="0" fillId="0" borderId="35" xfId="0" applyFont="1" applyFill="1" applyBorder="1" applyAlignment="1">
      <alignment horizontal="left"/>
    </xf>
    <xf numFmtId="165" fontId="0" fillId="3" borderId="29" xfId="0" applyNumberFormat="1" applyFont="1" applyFill="1" applyBorder="1" applyAlignment="1" applyProtection="1">
      <alignment horizontal="center"/>
      <protection locked="0"/>
    </xf>
    <xf numFmtId="0" fontId="0" fillId="3" borderId="27" xfId="0" applyFont="1" applyFill="1" applyBorder="1" applyAlignment="1" applyProtection="1">
      <alignment horizontal="center"/>
      <protection locked="0"/>
    </xf>
    <xf numFmtId="165" fontId="0" fillId="3" borderId="25" xfId="0" applyNumberFormat="1" applyFont="1" applyFill="1" applyBorder="1" applyAlignment="1" applyProtection="1">
      <alignment horizontal="center"/>
      <protection locked="0"/>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horizontal="center"/>
    </xf>
    <xf numFmtId="169" fontId="10" fillId="0" borderId="0" xfId="0" applyNumberFormat="1" applyFont="1" applyAlignment="1">
      <alignment horizontal="center"/>
    </xf>
    <xf numFmtId="164" fontId="10" fillId="0" borderId="0" xfId="0" applyNumberFormat="1"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9" fillId="0" borderId="0" xfId="0" applyFont="1" applyAlignment="1">
      <alignment horizontal="left"/>
    </xf>
    <xf numFmtId="0" fontId="14" fillId="3" borderId="15" xfId="0"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8" fillId="0" borderId="13"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R28"/>
  <sheetViews>
    <sheetView showGridLines="0" showRowColHeaders="0" showZeros="0" tabSelected="1" showOutlineSymbols="0" workbookViewId="0" topLeftCell="A1">
      <selection activeCell="E4" sqref="E4"/>
    </sheetView>
  </sheetViews>
  <sheetFormatPr defaultColWidth="11.421875" defaultRowHeight="12.75"/>
  <cols>
    <col min="1" max="1" width="3.8515625" style="0" customWidth="1"/>
    <col min="3" max="3" width="18.00390625" style="0" customWidth="1"/>
    <col min="4" max="4" width="26.421875" style="0" customWidth="1"/>
    <col min="6" max="6" width="8.00390625" style="0" customWidth="1"/>
    <col min="7" max="7" width="5.8515625" style="0" customWidth="1"/>
    <col min="8" max="8" width="12.7109375" style="0" bestFit="1" customWidth="1"/>
    <col min="9" max="9" width="23.00390625" style="81" hidden="1" customWidth="1"/>
    <col min="10" max="11" width="0" style="81" hidden="1" customWidth="1"/>
    <col min="12" max="13" width="9.421875" style="82" hidden="1" customWidth="1"/>
    <col min="14" max="18" width="0" style="81" hidden="1" customWidth="1"/>
  </cols>
  <sheetData>
    <row r="1" ht="13.5" thickBot="1"/>
    <row r="2" spans="2:13" ht="16.5" thickBot="1">
      <c r="B2" s="57" t="s">
        <v>28</v>
      </c>
      <c r="C2" s="58"/>
      <c r="D2" s="58"/>
      <c r="E2" s="58"/>
      <c r="F2" s="58"/>
      <c r="G2" s="59"/>
      <c r="H2" s="1"/>
      <c r="I2" s="83"/>
      <c r="J2" s="83"/>
      <c r="K2" s="83"/>
      <c r="L2" s="84"/>
      <c r="M2" s="84"/>
    </row>
    <row r="3" spans="2:18" ht="13.5" thickBot="1">
      <c r="B3" s="54" t="s">
        <v>19</v>
      </c>
      <c r="C3" s="55"/>
      <c r="D3" s="56"/>
      <c r="E3" s="2" t="s">
        <v>21</v>
      </c>
      <c r="F3" s="60" t="s">
        <v>18</v>
      </c>
      <c r="G3" s="61"/>
      <c r="H3" s="1"/>
      <c r="I3" s="85" t="s">
        <v>25</v>
      </c>
      <c r="J3" s="85">
        <v>0</v>
      </c>
      <c r="K3" s="83"/>
      <c r="L3" s="86" t="s">
        <v>58</v>
      </c>
      <c r="M3" s="87" t="s">
        <v>36</v>
      </c>
      <c r="N3" s="87" t="s">
        <v>31</v>
      </c>
      <c r="O3" s="87" t="s">
        <v>62</v>
      </c>
      <c r="P3" s="87" t="s">
        <v>30</v>
      </c>
      <c r="Q3" s="87" t="s">
        <v>34</v>
      </c>
      <c r="R3" s="87" t="s">
        <v>35</v>
      </c>
    </row>
    <row r="4" spans="2:18" ht="14.25">
      <c r="B4" s="65" t="s">
        <v>26</v>
      </c>
      <c r="C4" s="66"/>
      <c r="D4" s="66"/>
      <c r="E4" s="80">
        <v>0</v>
      </c>
      <c r="F4" s="71" t="str">
        <f>IF(E4=0," ",ROUNDDOWN(1/E4*1000000,0))</f>
        <v> </v>
      </c>
      <c r="G4" s="72" t="s">
        <v>20</v>
      </c>
      <c r="H4" s="1"/>
      <c r="I4" s="83" t="s">
        <v>3</v>
      </c>
      <c r="J4" s="83">
        <v>3200</v>
      </c>
      <c r="K4" s="83"/>
      <c r="L4" s="82">
        <v>0</v>
      </c>
      <c r="M4" s="81" t="s">
        <v>64</v>
      </c>
      <c r="N4" s="81" t="s">
        <v>64</v>
      </c>
      <c r="O4" s="81" t="s">
        <v>64</v>
      </c>
      <c r="P4" s="81" t="s">
        <v>64</v>
      </c>
      <c r="Q4" s="81" t="s">
        <v>64</v>
      </c>
      <c r="R4" s="81" t="s">
        <v>64</v>
      </c>
    </row>
    <row r="5" spans="2:18" ht="14.25">
      <c r="B5" s="67" t="s">
        <v>27</v>
      </c>
      <c r="C5" s="68"/>
      <c r="D5" s="79" t="s">
        <v>25</v>
      </c>
      <c r="E5" s="73">
        <f>VLOOKUP(D5,I3:J20,2,FALSE)</f>
        <v>0</v>
      </c>
      <c r="F5" s="74" t="str">
        <f>IF(E5=0," ",ROUNDDOWN(1/E5*1000000,0))</f>
        <v> </v>
      </c>
      <c r="G5" s="75" t="s">
        <v>20</v>
      </c>
      <c r="H5" s="6"/>
      <c r="I5" s="83" t="s">
        <v>4</v>
      </c>
      <c r="J5" s="83">
        <v>3100</v>
      </c>
      <c r="K5" s="83"/>
      <c r="L5" s="83">
        <v>1</v>
      </c>
      <c r="M5" s="84">
        <v>-131</v>
      </c>
      <c r="N5" s="84" t="s">
        <v>50</v>
      </c>
      <c r="O5" s="84" t="s">
        <v>47</v>
      </c>
      <c r="P5" s="88">
        <v>2</v>
      </c>
      <c r="Q5" s="89">
        <v>3200</v>
      </c>
      <c r="R5" s="84" t="s">
        <v>0</v>
      </c>
    </row>
    <row r="6" spans="2:18" ht="15" thickBot="1">
      <c r="B6" s="69" t="s">
        <v>69</v>
      </c>
      <c r="C6" s="70"/>
      <c r="D6" s="70"/>
      <c r="E6" s="78">
        <v>2800</v>
      </c>
      <c r="F6" s="76">
        <f>IF(E6=0," ",ROUNDDOWN(1/E6*1000000,0))</f>
        <v>357</v>
      </c>
      <c r="G6" s="77" t="s">
        <v>20</v>
      </c>
      <c r="H6" s="6"/>
      <c r="I6" s="83" t="s">
        <v>5</v>
      </c>
      <c r="J6" s="83">
        <v>3100</v>
      </c>
      <c r="K6" s="83"/>
      <c r="L6" s="83">
        <f>L5+1</f>
        <v>2</v>
      </c>
      <c r="M6" s="84">
        <v>-121</v>
      </c>
      <c r="N6" s="84" t="s">
        <v>50</v>
      </c>
      <c r="O6" s="84" t="s">
        <v>48</v>
      </c>
      <c r="P6" s="88">
        <v>1.666</v>
      </c>
      <c r="Q6" s="89">
        <v>3200</v>
      </c>
      <c r="R6" s="84" t="s">
        <v>0</v>
      </c>
    </row>
    <row r="7" spans="2:18" ht="15" thickBot="1">
      <c r="B7" s="40" t="s">
        <v>2</v>
      </c>
      <c r="C7" s="41"/>
      <c r="D7" s="42"/>
      <c r="E7" s="3">
        <f>IF(E6=0," ",E6-IF(E4&gt;"",E4,E5))</f>
        <v>2800</v>
      </c>
      <c r="F7" s="4" t="str">
        <f>IF(F5=" ","0",(F6-IF(F4&gt;"",F5,F4)))</f>
        <v>0</v>
      </c>
      <c r="G7" s="5" t="s">
        <v>22</v>
      </c>
      <c r="H7" s="6"/>
      <c r="I7" s="83" t="s">
        <v>6</v>
      </c>
      <c r="J7" s="83">
        <v>3100</v>
      </c>
      <c r="K7" s="83"/>
      <c r="L7" s="83">
        <f aca="true" t="shared" si="0" ref="L7:L22">L6+1</f>
        <v>3</v>
      </c>
      <c r="M7" s="84">
        <v>-89</v>
      </c>
      <c r="N7" s="84" t="s">
        <v>29</v>
      </c>
      <c r="O7" s="84" t="s">
        <v>33</v>
      </c>
      <c r="P7" s="88">
        <v>1.333</v>
      </c>
      <c r="Q7" s="89">
        <v>2490</v>
      </c>
      <c r="R7" s="89">
        <v>3200</v>
      </c>
    </row>
    <row r="8" spans="2:18" ht="12.75">
      <c r="B8" s="62" t="s">
        <v>53</v>
      </c>
      <c r="C8" s="63"/>
      <c r="D8" s="63"/>
      <c r="E8" s="63"/>
      <c r="F8" s="63"/>
      <c r="G8" s="64"/>
      <c r="H8" s="1"/>
      <c r="I8" s="83" t="s">
        <v>7</v>
      </c>
      <c r="J8" s="83">
        <v>3200</v>
      </c>
      <c r="K8" s="83"/>
      <c r="L8" s="83">
        <f t="shared" si="0"/>
        <v>4</v>
      </c>
      <c r="M8" s="84">
        <v>-77</v>
      </c>
      <c r="N8" s="84" t="s">
        <v>29</v>
      </c>
      <c r="O8" s="84" t="s">
        <v>32</v>
      </c>
      <c r="P8" s="88">
        <v>1.333</v>
      </c>
      <c r="Q8" s="89">
        <v>2570</v>
      </c>
      <c r="R8" s="89">
        <v>3200</v>
      </c>
    </row>
    <row r="9" spans="2:18" ht="13.5" thickBot="1">
      <c r="B9" s="37" t="s">
        <v>54</v>
      </c>
      <c r="C9" s="38"/>
      <c r="D9" s="38"/>
      <c r="E9" s="38"/>
      <c r="F9" s="38"/>
      <c r="G9" s="39"/>
      <c r="H9" s="1"/>
      <c r="I9" s="83" t="s">
        <v>8</v>
      </c>
      <c r="J9" s="83">
        <v>3400</v>
      </c>
      <c r="K9" s="83"/>
      <c r="L9" s="83">
        <f t="shared" si="0"/>
        <v>5</v>
      </c>
      <c r="M9" s="84">
        <v>-65</v>
      </c>
      <c r="N9" s="84" t="s">
        <v>29</v>
      </c>
      <c r="O9" s="84" t="s">
        <v>38</v>
      </c>
      <c r="P9" s="88">
        <v>1</v>
      </c>
      <c r="Q9" s="89">
        <v>2650</v>
      </c>
      <c r="R9" s="89">
        <v>3200</v>
      </c>
    </row>
    <row r="10" spans="2:18" ht="6.75" customHeight="1" thickBot="1">
      <c r="B10" s="31"/>
      <c r="C10" s="32"/>
      <c r="D10" s="32"/>
      <c r="E10" s="32"/>
      <c r="F10" s="32"/>
      <c r="G10" s="33"/>
      <c r="H10" s="1"/>
      <c r="I10" s="83" t="s">
        <v>9</v>
      </c>
      <c r="J10" s="83">
        <v>3400</v>
      </c>
      <c r="K10" s="83"/>
      <c r="L10" s="83">
        <f t="shared" si="0"/>
        <v>6</v>
      </c>
      <c r="M10" s="84">
        <v>-55</v>
      </c>
      <c r="N10" s="84" t="s">
        <v>29</v>
      </c>
      <c r="O10" s="84" t="s">
        <v>39</v>
      </c>
      <c r="P10" s="88">
        <v>1</v>
      </c>
      <c r="Q10" s="89">
        <v>2720</v>
      </c>
      <c r="R10" s="89">
        <v>3200</v>
      </c>
    </row>
    <row r="11" spans="2:18" ht="12.75">
      <c r="B11" s="46" t="s">
        <v>55</v>
      </c>
      <c r="C11" s="47"/>
      <c r="D11" s="53"/>
      <c r="E11" s="12">
        <f>E7</f>
        <v>2800</v>
      </c>
      <c r="F11" s="19" t="s">
        <v>1</v>
      </c>
      <c r="G11" s="20"/>
      <c r="H11" s="1"/>
      <c r="I11" s="83" t="s">
        <v>10</v>
      </c>
      <c r="J11" s="83">
        <v>3200</v>
      </c>
      <c r="K11" s="83"/>
      <c r="L11" s="83">
        <f t="shared" si="0"/>
        <v>7</v>
      </c>
      <c r="M11" s="84">
        <v>-45</v>
      </c>
      <c r="N11" s="84" t="s">
        <v>29</v>
      </c>
      <c r="O11" s="84" t="s">
        <v>40</v>
      </c>
      <c r="P11" s="88">
        <v>0.666</v>
      </c>
      <c r="Q11" s="89">
        <v>2800</v>
      </c>
      <c r="R11" s="89">
        <v>3200</v>
      </c>
    </row>
    <row r="12" spans="2:18" ht="13.5" thickBot="1">
      <c r="B12" s="50" t="s">
        <v>60</v>
      </c>
      <c r="C12" s="51"/>
      <c r="D12" s="52"/>
      <c r="E12" s="13">
        <f>M26</f>
        <v>0</v>
      </c>
      <c r="F12" s="21"/>
      <c r="G12" s="22"/>
      <c r="H12" s="1"/>
      <c r="I12" s="83" t="s">
        <v>11</v>
      </c>
      <c r="J12" s="83">
        <v>3400</v>
      </c>
      <c r="K12" s="83"/>
      <c r="L12" s="83">
        <f t="shared" si="0"/>
        <v>8</v>
      </c>
      <c r="M12" s="84">
        <v>-32</v>
      </c>
      <c r="N12" s="84" t="s">
        <v>29</v>
      </c>
      <c r="O12" s="84" t="s">
        <v>41</v>
      </c>
      <c r="P12" s="88">
        <v>0.666</v>
      </c>
      <c r="Q12" s="89">
        <v>2900</v>
      </c>
      <c r="R12" s="89">
        <v>3200</v>
      </c>
    </row>
    <row r="13" spans="2:18" ht="12.75">
      <c r="B13" s="46" t="s">
        <v>60</v>
      </c>
      <c r="C13" s="47"/>
      <c r="D13" s="53"/>
      <c r="E13" s="14" t="str">
        <f>IF(E12&lt;1,"zu dunkel","OK")</f>
        <v>zu dunkel</v>
      </c>
      <c r="F13" s="21"/>
      <c r="G13" s="22"/>
      <c r="H13" s="1"/>
      <c r="I13" s="83" t="s">
        <v>12</v>
      </c>
      <c r="J13" s="83">
        <v>3800</v>
      </c>
      <c r="K13" s="83"/>
      <c r="L13" s="83">
        <f t="shared" si="0"/>
        <v>9</v>
      </c>
      <c r="M13" s="84">
        <v>-21</v>
      </c>
      <c r="N13" s="84" t="s">
        <v>29</v>
      </c>
      <c r="O13" s="84" t="s">
        <v>42</v>
      </c>
      <c r="P13" s="88">
        <v>0.333</v>
      </c>
      <c r="Q13" s="89">
        <v>3000</v>
      </c>
      <c r="R13" s="89">
        <v>3200</v>
      </c>
    </row>
    <row r="14" spans="2:18" ht="13.5" thickBot="1">
      <c r="B14" s="8"/>
      <c r="C14" s="25" t="s">
        <v>65</v>
      </c>
      <c r="D14" s="26"/>
      <c r="E14" s="15" t="str">
        <f>VLOOKUP($E$12,$L$4:$R$23,2,FALSE)</f>
        <v> --- </v>
      </c>
      <c r="F14" s="21"/>
      <c r="G14" s="22"/>
      <c r="H14" s="1"/>
      <c r="I14" s="83" t="s">
        <v>13</v>
      </c>
      <c r="J14" s="83">
        <v>4000</v>
      </c>
      <c r="K14" s="83"/>
      <c r="L14" s="83">
        <f t="shared" si="0"/>
        <v>10</v>
      </c>
      <c r="M14" s="84">
        <v>-10</v>
      </c>
      <c r="N14" s="84" t="s">
        <v>29</v>
      </c>
      <c r="O14" s="84">
        <v>82</v>
      </c>
      <c r="P14" s="88">
        <v>0.333</v>
      </c>
      <c r="Q14" s="89">
        <v>3100</v>
      </c>
      <c r="R14" s="89">
        <v>3200</v>
      </c>
    </row>
    <row r="15" spans="2:18" ht="12.75">
      <c r="B15" s="46"/>
      <c r="C15" s="47"/>
      <c r="D15" s="7" t="str">
        <f>N3</f>
        <v>Filterfarbe</v>
      </c>
      <c r="E15" s="16" t="str">
        <f>VLOOKUP($E$12,$L$4:$R$23,3,FALSE)</f>
        <v> --- </v>
      </c>
      <c r="F15" s="21"/>
      <c r="G15" s="22"/>
      <c r="H15" s="1"/>
      <c r="I15" s="83" t="s">
        <v>14</v>
      </c>
      <c r="J15" s="83">
        <v>4000</v>
      </c>
      <c r="K15" s="83"/>
      <c r="L15" s="83">
        <f t="shared" si="0"/>
        <v>11</v>
      </c>
      <c r="M15" s="84">
        <v>9</v>
      </c>
      <c r="N15" s="84" t="s">
        <v>37</v>
      </c>
      <c r="O15" s="84">
        <v>81</v>
      </c>
      <c r="P15" s="88">
        <v>0.333</v>
      </c>
      <c r="Q15" s="89">
        <v>3300</v>
      </c>
      <c r="R15" s="89">
        <v>3200</v>
      </c>
    </row>
    <row r="16" spans="2:18" ht="12.75">
      <c r="B16" s="48"/>
      <c r="C16" s="49"/>
      <c r="D16" s="9" t="str">
        <f>O3</f>
        <v>Filternummer</v>
      </c>
      <c r="E16" s="15" t="str">
        <f>VLOOKUP($E$12,$L$4:$R$23,4,FALSE)</f>
        <v> --- </v>
      </c>
      <c r="F16" s="21"/>
      <c r="G16" s="22"/>
      <c r="H16" s="1"/>
      <c r="I16" s="83" t="s">
        <v>15</v>
      </c>
      <c r="J16" s="83">
        <v>5000</v>
      </c>
      <c r="K16" s="83"/>
      <c r="L16" s="83">
        <f t="shared" si="0"/>
        <v>12</v>
      </c>
      <c r="M16" s="84">
        <v>18</v>
      </c>
      <c r="N16" s="84" t="s">
        <v>37</v>
      </c>
      <c r="O16" s="84" t="s">
        <v>43</v>
      </c>
      <c r="P16" s="88">
        <v>0.333</v>
      </c>
      <c r="Q16" s="89">
        <v>3400</v>
      </c>
      <c r="R16" s="89">
        <v>3200</v>
      </c>
    </row>
    <row r="17" spans="2:18" ht="13.5" thickBot="1">
      <c r="B17" s="50"/>
      <c r="C17" s="51"/>
      <c r="D17" s="10" t="str">
        <f>P3</f>
        <v>Blende</v>
      </c>
      <c r="E17" s="17" t="str">
        <f>VLOOKUP($E$12,$L$4:$R$23,5,FALSE)</f>
        <v> --- </v>
      </c>
      <c r="F17" s="21"/>
      <c r="G17" s="22"/>
      <c r="H17" s="1"/>
      <c r="I17" s="83" t="s">
        <v>16</v>
      </c>
      <c r="J17" s="83">
        <v>5900</v>
      </c>
      <c r="K17" s="83"/>
      <c r="L17" s="83">
        <f t="shared" si="0"/>
        <v>13</v>
      </c>
      <c r="M17" s="84">
        <v>27</v>
      </c>
      <c r="N17" s="84" t="s">
        <v>37</v>
      </c>
      <c r="O17" s="84" t="s">
        <v>44</v>
      </c>
      <c r="P17" s="88">
        <v>0.333</v>
      </c>
      <c r="Q17" s="89">
        <v>3500</v>
      </c>
      <c r="R17" s="89">
        <v>3200</v>
      </c>
    </row>
    <row r="18" spans="2:18" ht="12.75">
      <c r="B18" s="27" t="s">
        <v>61</v>
      </c>
      <c r="C18" s="28"/>
      <c r="D18" s="7" t="str">
        <f>Q3</f>
        <v>von </v>
      </c>
      <c r="E18" s="16" t="str">
        <f>VLOOKUP($E$12,$L$4:$R$23,6,FALSE)</f>
        <v> --- </v>
      </c>
      <c r="F18" s="21"/>
      <c r="G18" s="22"/>
      <c r="H18" s="1"/>
      <c r="I18" s="83" t="s">
        <v>17</v>
      </c>
      <c r="J18" s="83">
        <v>5400</v>
      </c>
      <c r="K18" s="83"/>
      <c r="L18" s="83">
        <f t="shared" si="0"/>
        <v>14</v>
      </c>
      <c r="M18" s="84">
        <v>35</v>
      </c>
      <c r="N18" s="84" t="s">
        <v>37</v>
      </c>
      <c r="O18" s="84" t="s">
        <v>45</v>
      </c>
      <c r="P18" s="88">
        <v>0.333</v>
      </c>
      <c r="Q18" s="89">
        <v>3600</v>
      </c>
      <c r="R18" s="89">
        <v>3200</v>
      </c>
    </row>
    <row r="19" spans="2:18" ht="13.5" thickBot="1">
      <c r="B19" s="29"/>
      <c r="C19" s="30"/>
      <c r="D19" s="11" t="str">
        <f>R3</f>
        <v>auf</v>
      </c>
      <c r="E19" s="18" t="str">
        <f>VLOOKUP($E$12,$L$4:$R$23,7,FALSE)</f>
        <v> --- </v>
      </c>
      <c r="F19" s="23"/>
      <c r="G19" s="24"/>
      <c r="H19" s="1"/>
      <c r="I19" s="83" t="s">
        <v>23</v>
      </c>
      <c r="J19" s="83">
        <v>12000</v>
      </c>
      <c r="K19" s="83"/>
      <c r="L19" s="83">
        <f t="shared" si="0"/>
        <v>15</v>
      </c>
      <c r="M19" s="84">
        <v>52</v>
      </c>
      <c r="N19" s="84" t="s">
        <v>37</v>
      </c>
      <c r="O19" s="84" t="s">
        <v>46</v>
      </c>
      <c r="P19" s="88">
        <v>0.666</v>
      </c>
      <c r="Q19" s="89">
        <v>3850</v>
      </c>
      <c r="R19" s="89">
        <v>3200</v>
      </c>
    </row>
    <row r="20" spans="2:18" ht="6.75" customHeight="1" thickBot="1">
      <c r="B20" s="31"/>
      <c r="C20" s="32"/>
      <c r="D20" s="32"/>
      <c r="E20" s="32"/>
      <c r="F20" s="32"/>
      <c r="G20" s="33"/>
      <c r="H20" s="1"/>
      <c r="I20" s="83" t="s">
        <v>24</v>
      </c>
      <c r="J20" s="83">
        <v>18000</v>
      </c>
      <c r="K20" s="83"/>
      <c r="L20" s="83">
        <f t="shared" si="0"/>
        <v>16</v>
      </c>
      <c r="M20" s="84">
        <v>81</v>
      </c>
      <c r="N20" s="84" t="s">
        <v>49</v>
      </c>
      <c r="O20" s="84" t="s">
        <v>51</v>
      </c>
      <c r="P20" s="88">
        <v>0.333</v>
      </c>
      <c r="Q20" s="84" t="s">
        <v>0</v>
      </c>
      <c r="R20" s="89">
        <v>3800</v>
      </c>
    </row>
    <row r="21" spans="2:18" ht="12.75">
      <c r="B21" s="34" t="s">
        <v>67</v>
      </c>
      <c r="C21" s="35"/>
      <c r="D21" s="35"/>
      <c r="E21" s="35"/>
      <c r="F21" s="35"/>
      <c r="G21" s="36"/>
      <c r="H21" s="1"/>
      <c r="I21" s="83"/>
      <c r="J21" s="83"/>
      <c r="K21" s="83"/>
      <c r="L21" s="83">
        <f t="shared" si="0"/>
        <v>17</v>
      </c>
      <c r="M21" s="84">
        <v>112</v>
      </c>
      <c r="N21" s="84" t="s">
        <v>49</v>
      </c>
      <c r="O21" s="84">
        <v>85</v>
      </c>
      <c r="P21" s="88">
        <v>0.666</v>
      </c>
      <c r="Q21" s="84" t="s">
        <v>0</v>
      </c>
      <c r="R21" s="89">
        <v>3400</v>
      </c>
    </row>
    <row r="22" spans="2:18" ht="51.75" customHeight="1">
      <c r="B22" s="43" t="s">
        <v>71</v>
      </c>
      <c r="C22" s="44"/>
      <c r="D22" s="44"/>
      <c r="E22" s="44"/>
      <c r="F22" s="44"/>
      <c r="G22" s="45"/>
      <c r="L22" s="83">
        <f t="shared" si="0"/>
        <v>18</v>
      </c>
      <c r="M22" s="84">
        <v>131</v>
      </c>
      <c r="N22" s="84" t="s">
        <v>49</v>
      </c>
      <c r="O22" s="84" t="s">
        <v>52</v>
      </c>
      <c r="P22" s="88">
        <v>0.666</v>
      </c>
      <c r="Q22" s="84" t="s">
        <v>0</v>
      </c>
      <c r="R22" s="89">
        <v>3200</v>
      </c>
    </row>
    <row r="23" spans="2:18" ht="12.75">
      <c r="B23" s="99" t="s">
        <v>68</v>
      </c>
      <c r="C23" s="100"/>
      <c r="D23" s="100"/>
      <c r="E23" s="100"/>
      <c r="F23" s="100"/>
      <c r="G23" s="101"/>
      <c r="L23" s="82" t="s">
        <v>66</v>
      </c>
      <c r="M23" s="81" t="s">
        <v>64</v>
      </c>
      <c r="N23" s="81" t="s">
        <v>64</v>
      </c>
      <c r="O23" s="81" t="s">
        <v>64</v>
      </c>
      <c r="P23" s="81" t="s">
        <v>64</v>
      </c>
      <c r="Q23" s="81" t="s">
        <v>64</v>
      </c>
      <c r="R23" s="81" t="s">
        <v>64</v>
      </c>
    </row>
    <row r="24" spans="2:18" ht="13.5" thickBot="1">
      <c r="B24" s="96" t="str">
        <f>L24</f>
        <v>Bestimmtsheitsgrad R²=0,9797</v>
      </c>
      <c r="C24" s="97"/>
      <c r="D24" s="97"/>
      <c r="E24" s="97"/>
      <c r="F24" s="97"/>
      <c r="G24" s="98"/>
      <c r="L24" s="86" t="s">
        <v>56</v>
      </c>
      <c r="N24" s="83"/>
      <c r="O24" s="83"/>
      <c r="P24" s="83"/>
      <c r="Q24" s="84"/>
      <c r="R24" s="84"/>
    </row>
    <row r="25" spans="2:18" ht="13.5" thickBot="1">
      <c r="B25" s="93" t="s">
        <v>70</v>
      </c>
      <c r="C25" s="94"/>
      <c r="D25" s="94"/>
      <c r="E25" s="94"/>
      <c r="F25" s="94"/>
      <c r="G25" s="95"/>
      <c r="L25" s="90" t="s">
        <v>57</v>
      </c>
      <c r="N25" s="83"/>
      <c r="O25" s="83"/>
      <c r="P25" s="83"/>
      <c r="Q25" s="84"/>
      <c r="R25" s="84"/>
    </row>
    <row r="26" spans="10:18" ht="12.75">
      <c r="J26" s="81" t="s">
        <v>63</v>
      </c>
      <c r="L26" s="82" t="s">
        <v>59</v>
      </c>
      <c r="M26" s="91">
        <f>IF(F7&gt;100,0,ROUND((0.0703*-F7)+10.207,0))</f>
        <v>0</v>
      </c>
      <c r="N26" s="83"/>
      <c r="O26" s="83"/>
      <c r="P26" s="83"/>
      <c r="Q26" s="84"/>
      <c r="R26" s="84"/>
    </row>
    <row r="27" spans="10:18" ht="12.75">
      <c r="J27" s="81">
        <v>2250</v>
      </c>
      <c r="N27" s="83"/>
      <c r="O27" s="83"/>
      <c r="P27" s="83"/>
      <c r="Q27" s="84"/>
      <c r="R27" s="84"/>
    </row>
    <row r="28" spans="10:13" ht="12.75">
      <c r="J28" s="81">
        <v>5125</v>
      </c>
      <c r="M28" s="92"/>
    </row>
  </sheetData>
  <sheetProtection password="A438" sheet="1" objects="1" scenarios="1" selectLockedCells="1"/>
  <mergeCells count="25">
    <mergeCell ref="B25:G25"/>
    <mergeCell ref="B3:D3"/>
    <mergeCell ref="B2:G2"/>
    <mergeCell ref="F3:G3"/>
    <mergeCell ref="B8:G8"/>
    <mergeCell ref="B4:D4"/>
    <mergeCell ref="B5:C5"/>
    <mergeCell ref="B6:D6"/>
    <mergeCell ref="B9:G9"/>
    <mergeCell ref="B7:D7"/>
    <mergeCell ref="B22:G22"/>
    <mergeCell ref="B15:C15"/>
    <mergeCell ref="B16:C16"/>
    <mergeCell ref="B17:C17"/>
    <mergeCell ref="B10:G10"/>
    <mergeCell ref="B12:D12"/>
    <mergeCell ref="B11:D11"/>
    <mergeCell ref="B13:D13"/>
    <mergeCell ref="B24:G24"/>
    <mergeCell ref="B23:G23"/>
    <mergeCell ref="F11:G19"/>
    <mergeCell ref="C14:D14"/>
    <mergeCell ref="B18:C19"/>
    <mergeCell ref="B20:G20"/>
    <mergeCell ref="B21:G21"/>
  </mergeCells>
  <dataValidations count="5">
    <dataValidation type="list" allowBlank="1" showDropDown="1" showInputMessage="1" showErrorMessage="1" sqref="D4">
      <formula1>H5:H7</formula1>
    </dataValidation>
    <dataValidation type="whole" allowBlank="1" showInputMessage="1" showErrorMessage="1" sqref="E12">
      <formula1>L5</formula1>
      <formula2>L22</formula2>
    </dataValidation>
    <dataValidation errorStyle="warning" type="whole" allowBlank="1" showInputMessage="1" showErrorMessage="1" errorTitle="Werteüberschreitung" error="Es können nur plausible Werte zwischen 2250K und 5125K angegeben werden." sqref="E6">
      <formula1>J27</formula1>
      <formula2>J28</formula2>
    </dataValidation>
    <dataValidation type="list" allowBlank="1" showInputMessage="1" showErrorMessage="1" sqref="D5">
      <formula1>$I$3:$I$20</formula1>
    </dataValidation>
    <dataValidation type="list" allowBlank="1" showInputMessage="1" showErrorMessage="1" sqref="C4">
      <formula1>#REF!</formula1>
    </dataValidation>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2009-10-01T07:53:46Z</dcterms:created>
  <dcterms:modified xsi:type="dcterms:W3CDTF">2009-10-01T12:25:50Z</dcterms:modified>
  <cp:category/>
  <cp:version/>
  <cp:contentType/>
  <cp:contentStatus/>
</cp:coreProperties>
</file>