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HorizontalScroll="0" xWindow="120" yWindow="120" windowWidth="17580" windowHeight="12660" tabRatio="747" activeTab="0"/>
  </bookViews>
  <sheets>
    <sheet name="Schwarzschild (p, t0)" sheetId="1" r:id="rId1"/>
    <sheet name="SS-Belichtungsreihe" sheetId="2" r:id="rId2"/>
    <sheet name="Film Hersteller BL" sheetId="3" r:id="rId3"/>
    <sheet name="Film Hersteller t0" sheetId="4" r:id="rId4"/>
  </sheets>
  <definedNames>
    <definedName name="Coc">#REF!</definedName>
    <definedName name="fstop">#REF!</definedName>
    <definedName name="HFD">#REF!</definedName>
    <definedName name="LFL">#REF!</definedName>
    <definedName name="SuD">#REF!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Autor</author>
  </authors>
  <commentList>
    <comment ref="B3" authorId="0">
      <text>
        <r>
          <rPr>
            <b/>
            <sz val="8"/>
            <rFont val="Tahoma"/>
            <family val="0"/>
          </rPr>
          <t>Autor:</t>
        </r>
        <r>
          <rPr>
            <sz val="8"/>
            <rFont val="Tahoma"/>
            <family val="0"/>
          </rPr>
          <t xml:space="preserve">
gängige werte zwischen 0,60 und 0,95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F39" authorId="0">
      <text>
        <r>
          <rPr>
            <b/>
            <sz val="8"/>
            <rFont val="Tahoma"/>
            <family val="0"/>
          </rPr>
          <t>Autor:</t>
        </r>
        <r>
          <rPr>
            <sz val="8"/>
            <rFont val="Tahoma"/>
            <family val="0"/>
          </rPr>
          <t xml:space="preserve">
Hier ist eine Blendenstufe gemeint
</t>
        </r>
      </text>
    </comment>
  </commentList>
</comments>
</file>

<file path=xl/sharedStrings.xml><?xml version="1.0" encoding="utf-8"?>
<sst xmlns="http://schemas.openxmlformats.org/spreadsheetml/2006/main" count="533" uniqueCount="264">
  <si>
    <t>Schwarzschildkorrektur</t>
  </si>
  <si>
    <t>Schwarzschildfaktor</t>
  </si>
  <si>
    <t>relative Belichtungszeit</t>
  </si>
  <si>
    <r>
      <t>tm</t>
    </r>
    <r>
      <rPr>
        <vertAlign val="subscript"/>
        <sz val="10"/>
        <rFont val="Arial"/>
        <family val="2"/>
      </rPr>
      <t>1</t>
    </r>
  </si>
  <si>
    <r>
      <t>tk</t>
    </r>
    <r>
      <rPr>
        <vertAlign val="subscript"/>
        <sz val="10"/>
        <rFont val="Arial"/>
        <family val="2"/>
      </rPr>
      <t>1</t>
    </r>
  </si>
  <si>
    <r>
      <t>ts</t>
    </r>
    <r>
      <rPr>
        <vertAlign val="subscript"/>
        <sz val="10"/>
        <rFont val="Arial"/>
        <family val="2"/>
      </rPr>
      <t>1</t>
    </r>
  </si>
  <si>
    <r>
      <t>tm</t>
    </r>
    <r>
      <rPr>
        <vertAlign val="subscript"/>
        <sz val="10"/>
        <rFont val="Arial"/>
        <family val="2"/>
      </rPr>
      <t>2</t>
    </r>
  </si>
  <si>
    <r>
      <t>tk</t>
    </r>
    <r>
      <rPr>
        <vertAlign val="subscript"/>
        <sz val="10"/>
        <rFont val="Arial"/>
        <family val="2"/>
      </rPr>
      <t>2</t>
    </r>
  </si>
  <si>
    <r>
      <t>ts</t>
    </r>
    <r>
      <rPr>
        <vertAlign val="subscript"/>
        <sz val="10"/>
        <rFont val="Arial"/>
        <family val="2"/>
      </rPr>
      <t>2</t>
    </r>
  </si>
  <si>
    <t>1. Hersteller Zeit</t>
  </si>
  <si>
    <t>1. Hersteller Blendenstufe</t>
  </si>
  <si>
    <t>1. Hersteller Belichtungszeit</t>
  </si>
  <si>
    <t>2. Hersteller Zeit</t>
  </si>
  <si>
    <t>2. Hersteller Blendenstufe</t>
  </si>
  <si>
    <t>2. Hersteller Belichtungszeit</t>
  </si>
  <si>
    <t>Schwarzschildfaktor aus Zeit</t>
  </si>
  <si>
    <r>
      <t>p = ln(tm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/ tm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) / ln(ts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/ ts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</si>
  <si>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 xml:space="preserve"> </t>
  </si>
  <si>
    <r>
      <t>p</t>
    </r>
    <r>
      <rPr>
        <vertAlign val="subscript"/>
        <sz val="10"/>
        <rFont val="Arial"/>
        <family val="2"/>
      </rPr>
      <t>s</t>
    </r>
  </si>
  <si>
    <t>Schwarzschildfaktor aus Blendenwert</t>
  </si>
  <si>
    <r>
      <t>p</t>
    </r>
    <r>
      <rPr>
        <vertAlign val="subscript"/>
        <sz val="10"/>
        <rFont val="Arial"/>
        <family val="2"/>
      </rPr>
      <t>t</t>
    </r>
  </si>
  <si>
    <r>
      <t>t</t>
    </r>
    <r>
      <rPr>
        <vertAlign val="subscript"/>
        <sz val="10"/>
        <rFont val="Arial"/>
        <family val="2"/>
      </rPr>
      <t>0s</t>
    </r>
  </si>
  <si>
    <r>
      <t>t</t>
    </r>
    <r>
      <rPr>
        <vertAlign val="subscript"/>
        <sz val="10"/>
        <rFont val="Arial"/>
        <family val="2"/>
      </rPr>
      <t>0t</t>
    </r>
  </si>
  <si>
    <t>vorläufige Korreturwerte aus Blendenwert</t>
  </si>
  <si>
    <t>Relative Belichtungszeit</t>
  </si>
  <si>
    <t>Blendenstufen</t>
  </si>
  <si>
    <t>Mathematische Ansatzformeln:</t>
  </si>
  <si>
    <t>gesuchte Belichtungszeit</t>
  </si>
  <si>
    <t>vorläufige Korreturwerte aus Zeit</t>
  </si>
  <si>
    <t>vorläufige Korrekturwerte</t>
  </si>
  <si>
    <t>Zeit</t>
  </si>
  <si>
    <t>Blende</t>
  </si>
  <si>
    <r>
      <t>p = 1 - ln(2) * (tk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- tk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) / (ln (tm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/ tm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))</t>
    </r>
  </si>
  <si>
    <r>
      <t>t</t>
    </r>
    <r>
      <rPr>
        <vertAlign val="subscript"/>
        <sz val="10"/>
        <rFont val="Arial"/>
        <family val="2"/>
      </rPr>
      <t>0s</t>
    </r>
    <r>
      <rPr>
        <sz val="10"/>
        <rFont val="Arial"/>
        <family val="0"/>
      </rPr>
      <t xml:space="preserve"> = (ts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^p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/ 10) </t>
    </r>
    <r>
      <rPr>
        <vertAlign val="superscript"/>
        <sz val="10"/>
        <rFont val="Arial"/>
        <family val="2"/>
      </rPr>
      <t>^ (1/(ps -1))</t>
    </r>
  </si>
  <si>
    <r>
      <t>t</t>
    </r>
    <r>
      <rPr>
        <vertAlign val="subscript"/>
        <sz val="10"/>
        <rFont val="Arial"/>
        <family val="2"/>
      </rPr>
      <t>0t</t>
    </r>
    <r>
      <rPr>
        <sz val="10"/>
        <rFont val="Arial"/>
        <family val="0"/>
      </rPr>
      <t xml:space="preserve"> = tm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* 2 </t>
    </r>
    <r>
      <rPr>
        <vertAlign val="superscript"/>
        <sz val="10"/>
        <rFont val="Arial"/>
        <family val="2"/>
      </rPr>
      <t>^ (kt1 / (pt -1))</t>
    </r>
  </si>
  <si>
    <r>
      <t>tm</t>
    </r>
    <r>
      <rPr>
        <vertAlign val="subscript"/>
        <sz val="10"/>
        <rFont val="Arial"/>
        <family val="2"/>
      </rPr>
      <t>s</t>
    </r>
  </si>
  <si>
    <t>t0(st)</t>
  </si>
  <si>
    <t>p(st)</t>
  </si>
  <si>
    <r>
      <t>t</t>
    </r>
    <r>
      <rPr>
        <vertAlign val="subscript"/>
        <sz val="10"/>
        <rFont val="Arial"/>
        <family val="2"/>
      </rPr>
      <t>s(st)</t>
    </r>
  </si>
  <si>
    <r>
      <t>k(</t>
    </r>
    <r>
      <rPr>
        <vertAlign val="subscript"/>
        <sz val="10"/>
        <rFont val="Arial"/>
        <family val="2"/>
      </rPr>
      <t>st)</t>
    </r>
  </si>
  <si>
    <r>
      <t>t</t>
    </r>
    <r>
      <rPr>
        <vertAlign val="subscript"/>
        <sz val="10"/>
        <rFont val="Arial"/>
        <family val="2"/>
      </rPr>
      <t>s(st)</t>
    </r>
    <r>
      <rPr>
        <sz val="10"/>
        <rFont val="Arial"/>
        <family val="0"/>
      </rPr>
      <t xml:space="preserve"> = t</t>
    </r>
    <r>
      <rPr>
        <vertAlign val="subscript"/>
        <sz val="10"/>
        <rFont val="Arial"/>
        <family val="2"/>
      </rPr>
      <t>0(st)</t>
    </r>
    <r>
      <rPr>
        <sz val="10"/>
        <rFont val="Arial"/>
        <family val="0"/>
      </rPr>
      <t xml:space="preserve"> * (tm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/ t</t>
    </r>
    <r>
      <rPr>
        <vertAlign val="subscript"/>
        <sz val="10"/>
        <rFont val="Arial"/>
        <family val="2"/>
      </rPr>
      <t>0(st)</t>
    </r>
    <r>
      <rPr>
        <sz val="10"/>
        <rFont val="Arial"/>
        <family val="0"/>
      </rPr>
      <t>)</t>
    </r>
    <r>
      <rPr>
        <vertAlign val="superscript"/>
        <sz val="10"/>
        <rFont val="Arial"/>
        <family val="2"/>
      </rPr>
      <t xml:space="preserve"> ^ (1 / p(st))</t>
    </r>
  </si>
  <si>
    <r>
      <t>k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= ( 1- p</t>
    </r>
    <r>
      <rPr>
        <vertAlign val="subscript"/>
        <sz val="10"/>
        <rFont val="Arial"/>
        <family val="2"/>
      </rPr>
      <t>(st)</t>
    </r>
    <r>
      <rPr>
        <sz val="10"/>
        <rFont val="Arial"/>
        <family val="0"/>
      </rPr>
      <t>) * ln(tm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/ t</t>
    </r>
    <r>
      <rPr>
        <vertAlign val="subscript"/>
        <sz val="10"/>
        <rFont val="Arial"/>
        <family val="2"/>
      </rPr>
      <t>0(st)</t>
    </r>
    <r>
      <rPr>
        <sz val="10"/>
        <rFont val="Arial"/>
        <family val="0"/>
      </rPr>
      <t>) / ln(2)</t>
    </r>
  </si>
  <si>
    <t>Allgemein</t>
  </si>
  <si>
    <t>Nebenrechnungen</t>
  </si>
  <si>
    <t>NICHT ÄNDERN</t>
  </si>
  <si>
    <t>EINGABEFELD</t>
  </si>
  <si>
    <t>relative Belichtungszeit in Minuten</t>
  </si>
  <si>
    <t xml:space="preserve">Regressionsanalyse </t>
  </si>
  <si>
    <t>Algemein</t>
  </si>
  <si>
    <t>Substitut</t>
  </si>
  <si>
    <t>Lineare Gl.</t>
  </si>
  <si>
    <t>Nachweise</t>
  </si>
  <si>
    <r>
      <t>ts</t>
    </r>
    <r>
      <rPr>
        <vertAlign val="subscript"/>
        <sz val="10"/>
        <rFont val="Arial"/>
        <family val="2"/>
      </rPr>
      <t>(reg)</t>
    </r>
  </si>
  <si>
    <r>
      <t>p</t>
    </r>
    <r>
      <rPr>
        <vertAlign val="subscript"/>
        <sz val="10"/>
        <rFont val="Arial"/>
        <family val="2"/>
      </rPr>
      <t>(reg)</t>
    </r>
  </si>
  <si>
    <r>
      <t>to</t>
    </r>
    <r>
      <rPr>
        <vertAlign val="subscript"/>
        <sz val="10"/>
        <rFont val="Arial"/>
        <family val="2"/>
      </rPr>
      <t>(reg)</t>
    </r>
  </si>
  <si>
    <r>
      <t>tm</t>
    </r>
    <r>
      <rPr>
        <vertAlign val="subscript"/>
        <sz val="10"/>
        <rFont val="Arial"/>
        <family val="2"/>
      </rPr>
      <t xml:space="preserve">s </t>
    </r>
    <r>
      <rPr>
        <sz val="10"/>
        <rFont val="Arial"/>
        <family val="2"/>
      </rPr>
      <t>= tm</t>
    </r>
    <r>
      <rPr>
        <vertAlign val="subscript"/>
        <sz val="10"/>
        <rFont val="Arial"/>
        <family val="2"/>
      </rPr>
      <t>reg</t>
    </r>
  </si>
  <si>
    <r>
      <t>t</t>
    </r>
    <r>
      <rPr>
        <vertAlign val="subscript"/>
        <sz val="10"/>
        <rFont val="Arial"/>
        <family val="2"/>
      </rPr>
      <t>s(reg)</t>
    </r>
    <r>
      <rPr>
        <sz val="10"/>
        <rFont val="Arial"/>
        <family val="0"/>
      </rPr>
      <t xml:space="preserve"> = t</t>
    </r>
    <r>
      <rPr>
        <vertAlign val="subscript"/>
        <sz val="10"/>
        <rFont val="Arial"/>
        <family val="2"/>
      </rPr>
      <t>o(st)</t>
    </r>
    <r>
      <rPr>
        <vertAlign val="superscript"/>
        <sz val="10"/>
        <rFont val="Arial"/>
        <family val="2"/>
      </rPr>
      <t xml:space="preserve">^ (1 - (1 / ps(st)) </t>
    </r>
    <r>
      <rPr>
        <sz val="10"/>
        <rFont val="Arial"/>
        <family val="2"/>
      </rPr>
      <t>* tm</t>
    </r>
    <r>
      <rPr>
        <vertAlign val="subscript"/>
        <sz val="10"/>
        <rFont val="Arial"/>
        <family val="2"/>
      </rPr>
      <t>s</t>
    </r>
    <r>
      <rPr>
        <vertAlign val="superscript"/>
        <sz val="10"/>
        <rFont val="Arial"/>
        <family val="2"/>
      </rPr>
      <t xml:space="preserve"> ^(1/p)</t>
    </r>
  </si>
  <si>
    <t>lineare Gleichung</t>
  </si>
  <si>
    <r>
      <t>ln(ts</t>
    </r>
    <r>
      <rPr>
        <vertAlign val="subscript"/>
        <sz val="10"/>
        <rFont val="Arial"/>
        <family val="2"/>
      </rPr>
      <t>(reg)</t>
    </r>
    <r>
      <rPr>
        <sz val="10"/>
        <rFont val="Arial"/>
        <family val="2"/>
      </rPr>
      <t>)</t>
    </r>
  </si>
  <si>
    <t>relative Belichtungszeit / Schwarzschild</t>
  </si>
  <si>
    <t>relative Belichtungszeit / Regression</t>
  </si>
  <si>
    <t>Zeitkorrektur</t>
  </si>
  <si>
    <t>Blendenkorrektur</t>
  </si>
  <si>
    <r>
      <t>a</t>
    </r>
    <r>
      <rPr>
        <vertAlign val="subscript"/>
        <sz val="10"/>
        <rFont val="Arial"/>
        <family val="2"/>
      </rPr>
      <t>z</t>
    </r>
    <r>
      <rPr>
        <sz val="10"/>
        <rFont val="Arial"/>
        <family val="0"/>
      </rPr>
      <t xml:space="preserve"> = t</t>
    </r>
    <r>
      <rPr>
        <vertAlign val="subscript"/>
        <sz val="10"/>
        <rFont val="Arial"/>
        <family val="2"/>
      </rPr>
      <t>o(st)</t>
    </r>
    <r>
      <rPr>
        <vertAlign val="superscript"/>
        <sz val="10"/>
        <rFont val="Arial"/>
        <family val="2"/>
      </rPr>
      <t xml:space="preserve">^ (1 - (1 / ps(st)) </t>
    </r>
  </si>
  <si>
    <r>
      <t>b</t>
    </r>
    <r>
      <rPr>
        <vertAlign val="subscript"/>
        <sz val="10"/>
        <rFont val="Arial"/>
        <family val="2"/>
      </rPr>
      <t>z</t>
    </r>
    <r>
      <rPr>
        <sz val="10"/>
        <rFont val="Arial"/>
        <family val="0"/>
      </rPr>
      <t xml:space="preserve">  =</t>
    </r>
    <r>
      <rPr>
        <sz val="10"/>
        <rFont val="Arial"/>
        <family val="2"/>
      </rPr>
      <t xml:space="preserve"> (1/p)</t>
    </r>
  </si>
  <si>
    <r>
      <t>t</t>
    </r>
    <r>
      <rPr>
        <vertAlign val="subscript"/>
        <sz val="10"/>
        <rFont val="Arial"/>
        <family val="2"/>
      </rPr>
      <t>s(reg)</t>
    </r>
    <r>
      <rPr>
        <sz val="10"/>
        <rFont val="Arial"/>
        <family val="0"/>
      </rPr>
      <t xml:space="preserve"> = a</t>
    </r>
    <r>
      <rPr>
        <vertAlign val="subscript"/>
        <sz val="10"/>
        <rFont val="Arial"/>
        <family val="2"/>
      </rPr>
      <t>z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* tm</t>
    </r>
    <r>
      <rPr>
        <vertAlign val="subscript"/>
        <sz val="10"/>
        <rFont val="Arial"/>
        <family val="2"/>
      </rPr>
      <t>reg</t>
    </r>
    <r>
      <rPr>
        <vertAlign val="superscript"/>
        <sz val="10"/>
        <rFont val="Arial"/>
        <family val="2"/>
      </rPr>
      <t xml:space="preserve"> ^ bz</t>
    </r>
  </si>
  <si>
    <r>
      <t>ln (ts</t>
    </r>
    <r>
      <rPr>
        <vertAlign val="subscript"/>
        <sz val="10"/>
        <rFont val="Arial"/>
        <family val="2"/>
      </rPr>
      <t>(reg)</t>
    </r>
    <r>
      <rPr>
        <sz val="10"/>
        <rFont val="Arial"/>
        <family val="0"/>
      </rPr>
      <t>) = ln(a</t>
    </r>
    <r>
      <rPr>
        <vertAlign val="subscript"/>
        <sz val="10"/>
        <rFont val="Arial"/>
        <family val="2"/>
      </rPr>
      <t>z</t>
    </r>
    <r>
      <rPr>
        <sz val="10"/>
        <rFont val="Arial"/>
        <family val="0"/>
      </rPr>
      <t>) + b</t>
    </r>
    <r>
      <rPr>
        <vertAlign val="subscript"/>
        <sz val="10"/>
        <rFont val="Arial"/>
        <family val="2"/>
      </rPr>
      <t>z</t>
    </r>
    <r>
      <rPr>
        <sz val="10"/>
        <rFont val="Arial"/>
        <family val="0"/>
      </rPr>
      <t xml:space="preserve"> * ln(tm</t>
    </r>
    <r>
      <rPr>
        <vertAlign val="subscript"/>
        <sz val="10"/>
        <rFont val="Arial"/>
        <family val="2"/>
      </rPr>
      <t>reg</t>
    </r>
    <r>
      <rPr>
        <sz val="10"/>
        <rFont val="Arial"/>
        <family val="0"/>
      </rPr>
      <t>)</t>
    </r>
  </si>
  <si>
    <r>
      <t>a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 xml:space="preserve"> = (p</t>
    </r>
    <r>
      <rPr>
        <vertAlign val="subscript"/>
        <sz val="10"/>
        <rFont val="Arial"/>
        <family val="2"/>
      </rPr>
      <t>(reg)</t>
    </r>
    <r>
      <rPr>
        <sz val="10"/>
        <rFont val="Arial"/>
        <family val="0"/>
      </rPr>
      <t>-1)/(to</t>
    </r>
    <r>
      <rPr>
        <vertAlign val="subscript"/>
        <sz val="10"/>
        <rFont val="Arial"/>
        <family val="2"/>
      </rPr>
      <t>(reg)</t>
    </r>
    <r>
      <rPr>
        <sz val="10"/>
        <rFont val="Arial"/>
        <family val="0"/>
      </rPr>
      <t>*ln(2)</t>
    </r>
  </si>
  <si>
    <r>
      <t>b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 xml:space="preserve"> = 1-p</t>
    </r>
    <r>
      <rPr>
        <vertAlign val="subscript"/>
        <sz val="10"/>
        <rFont val="Arial"/>
        <family val="2"/>
      </rPr>
      <t>(reg)</t>
    </r>
    <r>
      <rPr>
        <sz val="10"/>
        <rFont val="Arial"/>
        <family val="0"/>
      </rPr>
      <t>)/ln(2)</t>
    </r>
  </si>
  <si>
    <t>Regression aus Zeitkorrektur</t>
  </si>
  <si>
    <r>
      <t>k = (p</t>
    </r>
    <r>
      <rPr>
        <vertAlign val="subscript"/>
        <sz val="10"/>
        <rFont val="Arial"/>
        <family val="2"/>
      </rPr>
      <t>(reg)</t>
    </r>
    <r>
      <rPr>
        <sz val="10"/>
        <rFont val="Arial"/>
        <family val="0"/>
      </rPr>
      <t>-1)/(to</t>
    </r>
    <r>
      <rPr>
        <vertAlign val="subscript"/>
        <sz val="10"/>
        <rFont val="Arial"/>
        <family val="2"/>
      </rPr>
      <t>(reg)</t>
    </r>
    <r>
      <rPr>
        <sz val="10"/>
        <rFont val="Arial"/>
        <family val="0"/>
      </rPr>
      <t>*ln(2)) + (1-p</t>
    </r>
    <r>
      <rPr>
        <vertAlign val="subscript"/>
        <sz val="10"/>
        <rFont val="Arial"/>
        <family val="2"/>
      </rPr>
      <t>(st)</t>
    </r>
    <r>
      <rPr>
        <sz val="10"/>
        <rFont val="Arial"/>
        <family val="0"/>
      </rPr>
      <t>)/ln(2)*ln(tm</t>
    </r>
    <r>
      <rPr>
        <vertAlign val="subscript"/>
        <sz val="10"/>
        <rFont val="Arial"/>
        <family val="2"/>
      </rPr>
      <t>(reg)</t>
    </r>
    <r>
      <rPr>
        <sz val="10"/>
        <rFont val="Arial"/>
        <family val="0"/>
      </rPr>
      <t>)</t>
    </r>
  </si>
  <si>
    <r>
      <t>k</t>
    </r>
    <r>
      <rPr>
        <vertAlign val="subscript"/>
        <sz val="10"/>
        <rFont val="Arial"/>
        <family val="2"/>
      </rPr>
      <t>(reg)</t>
    </r>
    <r>
      <rPr>
        <sz val="10"/>
        <rFont val="Arial"/>
        <family val="0"/>
      </rPr>
      <t xml:space="preserve"> = a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 xml:space="preserve"> + b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 xml:space="preserve"> * ln (tm</t>
    </r>
    <r>
      <rPr>
        <vertAlign val="subscript"/>
        <sz val="10"/>
        <rFont val="Arial"/>
        <family val="2"/>
      </rPr>
      <t>(reg)</t>
    </r>
    <r>
      <rPr>
        <sz val="10"/>
        <rFont val="Arial"/>
        <family val="0"/>
      </rPr>
      <t>)</t>
    </r>
  </si>
  <si>
    <r>
      <t>k</t>
    </r>
    <r>
      <rPr>
        <vertAlign val="subscript"/>
        <sz val="10"/>
        <rFont val="Arial"/>
        <family val="2"/>
      </rPr>
      <t>(reg)</t>
    </r>
  </si>
  <si>
    <r>
      <t>a</t>
    </r>
    <r>
      <rPr>
        <vertAlign val="subscript"/>
        <sz val="10"/>
        <rFont val="Arial"/>
        <family val="2"/>
      </rPr>
      <t>z</t>
    </r>
  </si>
  <si>
    <r>
      <t>b</t>
    </r>
    <r>
      <rPr>
        <vertAlign val="subscript"/>
        <sz val="10"/>
        <rFont val="Arial"/>
        <family val="2"/>
      </rPr>
      <t>z</t>
    </r>
  </si>
  <si>
    <r>
      <t>a</t>
    </r>
    <r>
      <rPr>
        <vertAlign val="subscript"/>
        <sz val="10"/>
        <rFont val="Arial"/>
        <family val="2"/>
      </rPr>
      <t>b</t>
    </r>
  </si>
  <si>
    <r>
      <t>b</t>
    </r>
    <r>
      <rPr>
        <vertAlign val="subscript"/>
        <sz val="10"/>
        <rFont val="Arial"/>
        <family val="2"/>
      </rPr>
      <t>b</t>
    </r>
  </si>
  <si>
    <t>korrektur Blendenstufe</t>
  </si>
  <si>
    <r>
      <t>t</t>
    </r>
    <r>
      <rPr>
        <vertAlign val="subscript"/>
        <sz val="10"/>
        <rFont val="Arial"/>
        <family val="2"/>
      </rPr>
      <t>o(st)</t>
    </r>
    <r>
      <rPr>
        <vertAlign val="superscript"/>
        <sz val="10"/>
        <rFont val="Arial"/>
        <family val="2"/>
      </rPr>
      <t>^(1-(1/ps(st))</t>
    </r>
    <r>
      <rPr>
        <sz val="10"/>
        <rFont val="Arial"/>
        <family val="0"/>
      </rPr>
      <t>*tm</t>
    </r>
    <r>
      <rPr>
        <vertAlign val="subscript"/>
        <sz val="10"/>
        <rFont val="Arial"/>
        <family val="2"/>
      </rPr>
      <t>s</t>
    </r>
    <r>
      <rPr>
        <vertAlign val="superscript"/>
        <sz val="10"/>
        <rFont val="Arial"/>
        <family val="2"/>
      </rPr>
      <t>^(1/p)</t>
    </r>
    <r>
      <rPr>
        <sz val="10"/>
        <rFont val="Arial"/>
        <family val="0"/>
      </rPr>
      <t xml:space="preserve"> = a*tm(</t>
    </r>
    <r>
      <rPr>
        <vertAlign val="subscript"/>
        <sz val="10"/>
        <rFont val="Arial"/>
        <family val="2"/>
      </rPr>
      <t>reg)</t>
    </r>
    <r>
      <rPr>
        <vertAlign val="superscript"/>
        <sz val="10"/>
        <rFont val="Arial"/>
        <family val="2"/>
      </rPr>
      <t>^b</t>
    </r>
  </si>
  <si>
    <r>
      <t>k = (p</t>
    </r>
    <r>
      <rPr>
        <vertAlign val="subscript"/>
        <sz val="10"/>
        <rFont val="Arial"/>
        <family val="2"/>
      </rPr>
      <t>(reg)</t>
    </r>
    <r>
      <rPr>
        <sz val="10"/>
        <rFont val="Arial"/>
        <family val="0"/>
      </rPr>
      <t>-1)/(to</t>
    </r>
    <r>
      <rPr>
        <vertAlign val="subscript"/>
        <sz val="10"/>
        <rFont val="Arial"/>
        <family val="2"/>
      </rPr>
      <t>(reg)</t>
    </r>
    <r>
      <rPr>
        <sz val="10"/>
        <rFont val="Arial"/>
        <family val="0"/>
      </rPr>
      <t>*ln(2))+(1-p</t>
    </r>
    <r>
      <rPr>
        <vertAlign val="subscript"/>
        <sz val="10"/>
        <rFont val="Arial"/>
        <family val="2"/>
      </rPr>
      <t>(st)</t>
    </r>
    <r>
      <rPr>
        <sz val="10"/>
        <rFont val="Arial"/>
        <family val="0"/>
      </rPr>
      <t>)/ln(2)*ln(tm</t>
    </r>
    <r>
      <rPr>
        <vertAlign val="subscript"/>
        <sz val="10"/>
        <rFont val="Arial"/>
        <family val="2"/>
      </rPr>
      <t>(reg)</t>
    </r>
    <r>
      <rPr>
        <sz val="10"/>
        <rFont val="Arial"/>
        <family val="0"/>
      </rPr>
      <t>) = a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>+b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>*ln(tm</t>
    </r>
    <r>
      <rPr>
        <vertAlign val="subscript"/>
        <sz val="10"/>
        <rFont val="Arial"/>
        <family val="2"/>
      </rPr>
      <t>(reg)</t>
    </r>
    <r>
      <rPr>
        <sz val="10"/>
        <rFont val="Arial"/>
        <family val="0"/>
      </rPr>
      <t>)</t>
    </r>
  </si>
  <si>
    <r>
      <t>p</t>
    </r>
    <r>
      <rPr>
        <vertAlign val="subscript"/>
        <sz val="10"/>
        <rFont val="Arial"/>
        <family val="2"/>
      </rPr>
      <t>(regb)</t>
    </r>
  </si>
  <si>
    <t>imexp(1)</t>
  </si>
  <si>
    <t>Belichtungsreihen nach der erweiterten Schwarzschildformel</t>
  </si>
  <si>
    <t>Annahmen</t>
  </si>
  <si>
    <r>
      <t>t = t</t>
    </r>
    <r>
      <rPr>
        <vertAlign val="subscript"/>
        <sz val="10"/>
        <rFont val="Arial"/>
        <family val="2"/>
      </rPr>
      <t>m</t>
    </r>
    <r>
      <rPr>
        <sz val="10"/>
        <rFont val="Arial"/>
        <family val="0"/>
      </rPr>
      <t xml:space="preserve"> / t</t>
    </r>
    <r>
      <rPr>
        <vertAlign val="subscript"/>
        <sz val="10"/>
        <rFont val="Arial"/>
        <family val="2"/>
      </rPr>
      <t>0</t>
    </r>
  </si>
  <si>
    <r>
      <t>τ</t>
    </r>
    <r>
      <rPr>
        <sz val="10"/>
        <rFont val="Arial"/>
        <family val="0"/>
      </rPr>
      <t xml:space="preserve"> = t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/ t</t>
    </r>
    <r>
      <rPr>
        <vertAlign val="subscript"/>
        <sz val="10"/>
        <rFont val="Arial"/>
        <family val="2"/>
      </rPr>
      <t>0</t>
    </r>
  </si>
  <si>
    <t>Formel</t>
  </si>
  <si>
    <r>
      <t>t</t>
    </r>
    <r>
      <rPr>
        <vertAlign val="subscript"/>
        <sz val="10"/>
        <rFont val="Arial"/>
        <family val="2"/>
      </rPr>
      <t xml:space="preserve">s </t>
    </r>
    <r>
      <rPr>
        <sz val="10"/>
        <rFont val="Arial"/>
        <family val="0"/>
      </rPr>
      <t>/ t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= (t</t>
    </r>
    <r>
      <rPr>
        <vertAlign val="subscript"/>
        <sz val="10"/>
        <rFont val="Arial"/>
        <family val="2"/>
      </rPr>
      <t xml:space="preserve">m </t>
    </r>
    <r>
      <rPr>
        <sz val="10"/>
        <rFont val="Arial"/>
        <family val="0"/>
      </rPr>
      <t>/ t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>)</t>
    </r>
    <r>
      <rPr>
        <vertAlign val="superscript"/>
        <sz val="10"/>
        <rFont val="Arial"/>
        <family val="2"/>
      </rPr>
      <t>^(1/p)</t>
    </r>
  </si>
  <si>
    <r>
      <t>t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= t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* (t</t>
    </r>
    <r>
      <rPr>
        <vertAlign val="subscript"/>
        <sz val="10"/>
        <rFont val="Arial"/>
        <family val="2"/>
      </rPr>
      <t xml:space="preserve">m </t>
    </r>
    <r>
      <rPr>
        <sz val="10"/>
        <rFont val="Arial"/>
        <family val="0"/>
      </rPr>
      <t>/ t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>)</t>
    </r>
    <r>
      <rPr>
        <vertAlign val="superscript"/>
        <sz val="10"/>
        <rFont val="Arial"/>
        <family val="2"/>
      </rPr>
      <t>^(1/p)</t>
    </r>
  </si>
  <si>
    <t>Mathematische Grundlagen</t>
  </si>
  <si>
    <r>
      <t>Vorgaben aus "Schwarzschildfaktor p und t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>"</t>
    </r>
  </si>
  <si>
    <r>
      <t>p</t>
    </r>
    <r>
      <rPr>
        <vertAlign val="subscript"/>
        <sz val="10"/>
        <rFont val="Arial"/>
        <family val="2"/>
      </rPr>
      <t>(st)</t>
    </r>
  </si>
  <si>
    <r>
      <t>t</t>
    </r>
    <r>
      <rPr>
        <vertAlign val="subscript"/>
        <sz val="10"/>
        <rFont val="Arial"/>
        <family val="2"/>
      </rPr>
      <t>0(st)</t>
    </r>
  </si>
  <si>
    <r>
      <t>k</t>
    </r>
    <r>
      <rPr>
        <vertAlign val="subscript"/>
        <sz val="10"/>
        <rFont val="Arial"/>
        <family val="2"/>
      </rPr>
      <t>(s)</t>
    </r>
  </si>
  <si>
    <r>
      <t>t</t>
    </r>
    <r>
      <rPr>
        <vertAlign val="subscript"/>
        <sz val="10"/>
        <rFont val="Arial"/>
        <family val="2"/>
      </rPr>
      <t>(s)</t>
    </r>
  </si>
  <si>
    <t>Nebenrech.</t>
  </si>
  <si>
    <t xml:space="preserve">k(s) </t>
  </si>
  <si>
    <t>Hersteller</t>
  </si>
  <si>
    <t>Typ</t>
  </si>
  <si>
    <t>Belichtungszeit</t>
  </si>
  <si>
    <t>Agfa</t>
  </si>
  <si>
    <t>ASA</t>
  </si>
  <si>
    <t>Optima 100</t>
  </si>
  <si>
    <t>Portrait 160</t>
  </si>
  <si>
    <t>BL</t>
  </si>
  <si>
    <t>FI</t>
  </si>
  <si>
    <t>05B</t>
  </si>
  <si>
    <t>10B</t>
  </si>
  <si>
    <t>Agfachrom RSX II 200</t>
  </si>
  <si>
    <t xml:space="preserve">075Y </t>
  </si>
  <si>
    <t>15Y / 05C</t>
  </si>
  <si>
    <t>Color-Negativfilm</t>
  </si>
  <si>
    <t>Color-Diafilm</t>
  </si>
  <si>
    <t xml:space="preserve">Agfapan APX </t>
  </si>
  <si>
    <t>100 - 400</t>
  </si>
  <si>
    <t>Optima</t>
  </si>
  <si>
    <t>200-400</t>
  </si>
  <si>
    <t>Agfachrom RSX II</t>
  </si>
  <si>
    <t>50 - 100</t>
  </si>
  <si>
    <t>200x</t>
  </si>
  <si>
    <t>N/A</t>
  </si>
  <si>
    <t xml:space="preserve">Fuji </t>
  </si>
  <si>
    <t>Neopan Acros</t>
  </si>
  <si>
    <t>1 s</t>
  </si>
  <si>
    <t>10 s</t>
  </si>
  <si>
    <t>100 s</t>
  </si>
  <si>
    <t>SPUR</t>
  </si>
  <si>
    <t>Orthopan UR</t>
  </si>
  <si>
    <t>Schwarzweiss-Filme</t>
  </si>
  <si>
    <t>Delta</t>
  </si>
  <si>
    <t>100-400</t>
  </si>
  <si>
    <t>30s</t>
  </si>
  <si>
    <t>Illford</t>
  </si>
  <si>
    <t>PanF, FP4, HP5</t>
  </si>
  <si>
    <t>50-400</t>
  </si>
  <si>
    <t>23s</t>
  </si>
  <si>
    <t>Kodak</t>
  </si>
  <si>
    <t>S</t>
  </si>
  <si>
    <t>Prof. TMAX</t>
  </si>
  <si>
    <t>Bl</t>
  </si>
  <si>
    <t xml:space="preserve">TRI-X </t>
  </si>
  <si>
    <t>320-400</t>
  </si>
  <si>
    <t>PLUS-X</t>
  </si>
  <si>
    <t>EKTAR</t>
  </si>
  <si>
    <t>160 - 800</t>
  </si>
  <si>
    <t>Porta NC / Porta VC</t>
  </si>
  <si>
    <t>Ektachrome G / GX</t>
  </si>
  <si>
    <t>Ektachrome 100 Plus</t>
  </si>
  <si>
    <t>FL</t>
  </si>
  <si>
    <t>CC025R</t>
  </si>
  <si>
    <t>CC10Y / CC025R</t>
  </si>
  <si>
    <t>Ektachrome 64 T</t>
  </si>
  <si>
    <t>CC05R</t>
  </si>
  <si>
    <t>Elite Professional</t>
  </si>
  <si>
    <t xml:space="preserve">Kodakchrome 64 </t>
  </si>
  <si>
    <t>NE</t>
  </si>
  <si>
    <t>10R</t>
  </si>
  <si>
    <t>Rollei</t>
  </si>
  <si>
    <t>R3</t>
  </si>
  <si>
    <t>100-6400</t>
  </si>
  <si>
    <t>15 s (60s)</t>
  </si>
  <si>
    <t xml:space="preserve">Rollei </t>
  </si>
  <si>
    <t>PAN 25</t>
  </si>
  <si>
    <t>RETRO</t>
  </si>
  <si>
    <t>Superpan</t>
  </si>
  <si>
    <t>NIL</t>
  </si>
  <si>
    <t>Fomapan</t>
  </si>
  <si>
    <t>Foma</t>
  </si>
  <si>
    <t>Classicpan</t>
  </si>
  <si>
    <t>efke</t>
  </si>
  <si>
    <t xml:space="preserve">R </t>
  </si>
  <si>
    <t>25-100</t>
  </si>
  <si>
    <t>Scala 200x</t>
  </si>
  <si>
    <t>Adox</t>
  </si>
  <si>
    <t>Ortho 25</t>
  </si>
  <si>
    <t>CHS 100</t>
  </si>
  <si>
    <t>CMS 20</t>
  </si>
  <si>
    <t>Fuji</t>
  </si>
  <si>
    <t>Velvia Prof</t>
  </si>
  <si>
    <t>7,5M</t>
  </si>
  <si>
    <t>New Sensia</t>
  </si>
  <si>
    <t>Provia 400X</t>
  </si>
  <si>
    <t xml:space="preserve"> 1/1000 s -1</t>
  </si>
  <si>
    <t>Anmerkung 1</t>
  </si>
  <si>
    <t>Keine Angaben vorhanden</t>
  </si>
  <si>
    <t>Geschätzte Schwrazschildfaktoren für gängige Filme</t>
  </si>
  <si>
    <t>moderne hochempfindliche Diafilme, viele Farbnegativfilme</t>
  </si>
  <si>
    <t>fast alle modernen niederempfindliche Diafilme</t>
  </si>
  <si>
    <t>Kodak Elite II 50, Ektarchrome E100S(W), Ektarcolor Gold 400</t>
  </si>
  <si>
    <t>CCD (frisch aus dem Tiefkühler, rauschfreie Bilder ab 1 Sekunde Belichtungszeit.</t>
  </si>
  <si>
    <r>
      <t>t</t>
    </r>
    <r>
      <rPr>
        <vertAlign val="subscript"/>
        <sz val="10"/>
        <rFont val="Arial"/>
        <family val="2"/>
      </rPr>
      <t>(m)</t>
    </r>
  </si>
  <si>
    <t>mit Belichtungsmesser gemessene Zeit (Blende ist hier egal</t>
  </si>
  <si>
    <t>Korrekturfaktor Zeit</t>
  </si>
  <si>
    <t>Blendenkorrekturfaktor</t>
  </si>
  <si>
    <t>Schwarzschildformel</t>
  </si>
  <si>
    <t>Kurzformel</t>
  </si>
  <si>
    <r>
      <t>t</t>
    </r>
    <r>
      <rPr>
        <vertAlign val="subscript"/>
        <sz val="10"/>
        <rFont val="Arial"/>
        <family val="2"/>
      </rPr>
      <t>(sk)</t>
    </r>
  </si>
  <si>
    <r>
      <t>t</t>
    </r>
    <r>
      <rPr>
        <vertAlign val="subscript"/>
        <sz val="10"/>
        <rFont val="Arial"/>
        <family val="2"/>
      </rPr>
      <t>(sk)</t>
    </r>
    <r>
      <rPr>
        <sz val="10"/>
        <rFont val="Arial"/>
        <family val="2"/>
      </rPr>
      <t xml:space="preserve"> = t</t>
    </r>
    <r>
      <rPr>
        <vertAlign val="subscript"/>
        <sz val="10"/>
        <rFont val="Arial"/>
        <family val="2"/>
      </rPr>
      <t>(m)</t>
    </r>
    <r>
      <rPr>
        <sz val="10"/>
        <rFont val="Arial"/>
        <family val="2"/>
      </rPr>
      <t>^(1/p</t>
    </r>
    <r>
      <rPr>
        <vertAlign val="subscript"/>
        <sz val="10"/>
        <rFont val="Arial"/>
        <family val="2"/>
      </rPr>
      <t>(st)</t>
    </r>
    <r>
      <rPr>
        <sz val="10"/>
        <rFont val="Arial"/>
        <family val="2"/>
      </rPr>
      <t>)</t>
    </r>
  </si>
  <si>
    <t>gem Belichtung</t>
  </si>
  <si>
    <t>Schwarzschild</t>
  </si>
  <si>
    <r>
      <t>p</t>
    </r>
    <r>
      <rPr>
        <vertAlign val="subscript"/>
        <sz val="10"/>
        <rFont val="Arial"/>
        <family val="2"/>
      </rPr>
      <t>(k)</t>
    </r>
  </si>
  <si>
    <r>
      <t>t0</t>
    </r>
    <r>
      <rPr>
        <vertAlign val="subscript"/>
        <sz val="10"/>
        <rFont val="Arial"/>
        <family val="2"/>
      </rPr>
      <t>(k)</t>
    </r>
  </si>
  <si>
    <r>
      <t>k</t>
    </r>
    <r>
      <rPr>
        <vertAlign val="subscript"/>
        <sz val="10"/>
        <rFont val="Arial"/>
        <family val="2"/>
      </rPr>
      <t>(k)</t>
    </r>
  </si>
  <si>
    <t>Vorgabe</t>
  </si>
  <si>
    <t>100 s (1200 s)</t>
  </si>
  <si>
    <t>100 s (400 s)</t>
  </si>
  <si>
    <t>100 s (300 s)</t>
  </si>
  <si>
    <t>100 s (200 s)</t>
  </si>
  <si>
    <t>60 s (56 s)</t>
  </si>
  <si>
    <t>60 s (16 s)</t>
  </si>
  <si>
    <t>&lt;120 s (+ 1/2 BL)</t>
  </si>
  <si>
    <t>32 s (12,5M)</t>
  </si>
  <si>
    <t>32 s (+ 1 BL)</t>
  </si>
  <si>
    <t>&lt;120 s (CC10R)</t>
  </si>
  <si>
    <t>4-8 min (5R)</t>
  </si>
  <si>
    <t>4-8 min (1 BL)</t>
  </si>
  <si>
    <t>2 m (1 BL)</t>
  </si>
  <si>
    <t>2 m (2,5R)</t>
  </si>
  <si>
    <t>2 m (+ 1/2 BL)</t>
  </si>
  <si>
    <t>ERKLÄRUNG</t>
  </si>
  <si>
    <t>vom Hersteller Zugelassen</t>
  </si>
  <si>
    <t>Keine Herstellerangaben</t>
  </si>
  <si>
    <t>Wird nicht vom Hersteller empfohlen</t>
  </si>
  <si>
    <t>Korrektur in Zeit</t>
  </si>
  <si>
    <t>Korrektur in Blenden</t>
  </si>
  <si>
    <t>Farbkorrekturfilter</t>
  </si>
  <si>
    <t>corection 25 Red</t>
  </si>
  <si>
    <t>Filterangaben: CYMK Werte</t>
  </si>
  <si>
    <t xml:space="preserve">zb. CC025R =  Kodak Color- </t>
  </si>
  <si>
    <t>Agfacolor</t>
  </si>
  <si>
    <t>XRS</t>
  </si>
  <si>
    <t>/</t>
  </si>
  <si>
    <t>Super HR</t>
  </si>
  <si>
    <t>Gold</t>
  </si>
  <si>
    <t xml:space="preserve">VR </t>
  </si>
  <si>
    <t>Konica</t>
  </si>
  <si>
    <t>SR</t>
  </si>
  <si>
    <t>Agfachrome</t>
  </si>
  <si>
    <t>RS</t>
  </si>
  <si>
    <t>Agfachorm</t>
  </si>
  <si>
    <t>Fujichrome</t>
  </si>
  <si>
    <t>RF</t>
  </si>
  <si>
    <t xml:space="preserve">RD </t>
  </si>
  <si>
    <t>64  T RPT</t>
  </si>
  <si>
    <t>Ektachrome 64 EPR</t>
  </si>
  <si>
    <t>Ektachrome 100 EPN</t>
  </si>
  <si>
    <t>Ektachrome 160 EPT</t>
  </si>
  <si>
    <t>Kodakchrome 64</t>
  </si>
  <si>
    <t>Kodakchrome 200</t>
  </si>
  <si>
    <t>SW-Filme</t>
  </si>
  <si>
    <t>Pan</t>
  </si>
  <si>
    <t>Ortho</t>
  </si>
  <si>
    <t>Pan F</t>
  </si>
  <si>
    <t>FP4</t>
  </si>
  <si>
    <t>HP5</t>
  </si>
  <si>
    <t>XP-1</t>
  </si>
  <si>
    <t>T-Max</t>
  </si>
  <si>
    <t>Technical PAN</t>
  </si>
  <si>
    <t>Plus-X, Tri-X</t>
  </si>
  <si>
    <t xml:space="preserve">Quelle: Adrian Bircher; Belichtungsmessung - Korrekt messen, richtig belichten; Photographie, ISBN: 3933131596 </t>
  </si>
  <si>
    <t>alte Filme, etwa Kodak Tri-X, Pan-X, VPS, alle Kodachrome (zeigen</t>
  </si>
  <si>
    <t>bei einen deutlichen Mangentastich)</t>
  </si>
  <si>
    <t>Graphik einer linearer Belichtungszeiten</t>
  </si>
  <si>
    <t>&lt;- kann geändert werden, sonst werden daten übernommen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</si>
</sst>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\ &quot;s&quot;"/>
    <numFmt numFmtId="165" formatCode="0.00000"/>
    <numFmt numFmtId="166" formatCode="0.0000"/>
    <numFmt numFmtId="167" formatCode="0.00\ &quot;s&quot;"/>
    <numFmt numFmtId="168" formatCode="0.000"/>
    <numFmt numFmtId="169" formatCode="0.0"/>
    <numFmt numFmtId="170" formatCode="mm:ss.0;@"/>
    <numFmt numFmtId="171" formatCode="[$-F400]h:mm:ss\ AM/PM"/>
    <numFmt numFmtId="172" formatCode="_-* #,##0.0000\ _€_-;\-* #,##0.0000\ _€_-;_-* &quot;-&quot;??\ _€_-;_-@_-"/>
    <numFmt numFmtId="173" formatCode="_-* #,##0.0000\ _€_-;\-* #,##0.0000\ _€_-;_-* &quot;-&quot;????\ _€_-;_-@_-"/>
    <numFmt numFmtId="174" formatCode="_-* #,##0.00000\ _€_-;\-* #,##0.00000\ _€_-;_-* &quot;-&quot;??\ _€_-;_-@_-"/>
    <numFmt numFmtId="175" formatCode="_-* #,##0.0\ _€_-;\-* #,##0.0\ _€_-;_-* &quot;-&quot;??\ _€_-;_-@_-"/>
    <numFmt numFmtId="176" formatCode="_-* #,##0\ _€_-;\-* #,##0\ _€_-;_-* &quot;-&quot;??\ _€_-;_-@_-"/>
    <numFmt numFmtId="177" formatCode="_-* #,##0.00000\ _€_-;\-* #,##0.00000\ _€_-;_-* &quot;-&quot;?????\ _€_-;_-@_-"/>
    <numFmt numFmtId="178" formatCode="#\ ???/???"/>
    <numFmt numFmtId="179" formatCode="#,##0.00\ &quot;s&quot;"/>
    <numFmt numFmtId="180" formatCode="#,##0.000\ &quot;s&quot;"/>
    <numFmt numFmtId="181" formatCode="#,##0\ &quot;s&quot;"/>
    <numFmt numFmtId="182" formatCode="&quot;+&quot;\ 0"/>
    <numFmt numFmtId="183" formatCode="&quot;+&quot;#\ ?/?"/>
    <numFmt numFmtId="184" formatCode="&quot;+&quot;\ #\ ?/?"/>
    <numFmt numFmtId="185" formatCode="00000"/>
    <numFmt numFmtId="186" formatCode="0\ &quot;mm&quot;"/>
    <numFmt numFmtId="187" formatCode="0.00\ &quot;mm&quot;"/>
    <numFmt numFmtId="188" formatCode="0\ &quot;ASA&quot;"/>
    <numFmt numFmtId="189" formatCode="0.00\ &quot;Grad&quot;"/>
    <numFmt numFmtId="190" formatCode="0.00\ &quot;sec&quot;"/>
    <numFmt numFmtId="191" formatCode="0.00\ \°"/>
    <numFmt numFmtId="192" formatCode="#,##0.00\ &quot;mm&quot;"/>
    <numFmt numFmtId="193" formatCode="#,##0.00\ &quot;μm&quot;"/>
    <numFmt numFmtId="194" formatCode="#,##0\ &quot;°&quot;"/>
    <numFmt numFmtId="195" formatCode="#,##0.00&quot;°&quot;_ ;\-#,##0.00&quot;°&quot;"/>
    <numFmt numFmtId="196" formatCode="#,##0.00\ &quot;m&quot;"/>
    <numFmt numFmtId="197" formatCode="&quot;f/&quot;0.0"/>
    <numFmt numFmtId="198" formatCode="#,##0.00000\ &quot;m&quot;"/>
    <numFmt numFmtId="199" formatCode="0.0\ &quot;m&quot;"/>
    <numFmt numFmtId="200" formatCode="0.00\ &quot;m&quot;"/>
    <numFmt numFmtId="201" formatCode="0\ &quot;°&quot;"/>
    <numFmt numFmtId="202" formatCode="0.00000000"/>
    <numFmt numFmtId="203" formatCode="0.0000000"/>
    <numFmt numFmtId="204" formatCode="0.000000"/>
  </numFmts>
  <fonts count="23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vertAlign val="subscript"/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color indexed="10"/>
      <name val="Arial"/>
      <family val="0"/>
    </font>
    <font>
      <b/>
      <sz val="14"/>
      <name val="Garamond"/>
      <family val="1"/>
    </font>
    <font>
      <b/>
      <vertAlign val="subscript"/>
      <sz val="10"/>
      <name val="Arial"/>
      <family val="2"/>
    </font>
    <font>
      <b/>
      <sz val="8"/>
      <name val="Arial"/>
      <family val="2"/>
    </font>
    <font>
      <i/>
      <sz val="11.75"/>
      <name val="Arial"/>
      <family val="2"/>
    </font>
    <font>
      <i/>
      <vertAlign val="superscript"/>
      <sz val="11.75"/>
      <name val="Arial"/>
      <family val="2"/>
    </font>
    <font>
      <sz val="10"/>
      <color indexed="23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0"/>
    </font>
    <font>
      <sz val="8"/>
      <color indexed="22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lightGray">
        <fgColor indexed="11"/>
      </patternFill>
    </fill>
    <fill>
      <patternFill patternType="lightVertical">
        <fgColor indexed="51"/>
      </patternFill>
    </fill>
    <fill>
      <patternFill patternType="lightGray">
        <fgColor indexed="16"/>
      </patternFill>
    </fill>
    <fill>
      <patternFill patternType="lightGray">
        <fgColor indexed="10"/>
        <bgColor indexed="9"/>
      </patternFill>
    </fill>
    <fill>
      <patternFill patternType="solid">
        <fgColor indexed="23"/>
        <bgColor indexed="64"/>
      </patternFill>
    </fill>
    <fill>
      <patternFill patternType="lightGray">
        <fgColor indexed="11"/>
        <bgColor indexed="26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8" xfId="0" applyBorder="1" applyAlignment="1">
      <alignment/>
    </xf>
    <xf numFmtId="0" fontId="0" fillId="2" borderId="0" xfId="0" applyFill="1" applyBorder="1" applyAlignment="1">
      <alignment/>
    </xf>
    <xf numFmtId="0" fontId="0" fillId="0" borderId="5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0" fontId="9" fillId="3" borderId="16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left"/>
    </xf>
    <xf numFmtId="0" fontId="9" fillId="3" borderId="18" xfId="0" applyFont="1" applyFill="1" applyBorder="1" applyAlignment="1">
      <alignment horizontal="center"/>
    </xf>
    <xf numFmtId="166" fontId="0" fillId="4" borderId="19" xfId="0" applyNumberFormat="1" applyFill="1" applyBorder="1" applyAlignment="1">
      <alignment/>
    </xf>
    <xf numFmtId="166" fontId="0" fillId="4" borderId="20" xfId="0" applyNumberFormat="1" applyFill="1" applyBorder="1" applyAlignment="1">
      <alignment/>
    </xf>
    <xf numFmtId="167" fontId="0" fillId="4" borderId="19" xfId="0" applyNumberFormat="1" applyFill="1" applyBorder="1" applyAlignment="1">
      <alignment/>
    </xf>
    <xf numFmtId="167" fontId="5" fillId="4" borderId="21" xfId="0" applyNumberFormat="1" applyFont="1" applyFill="1" applyBorder="1" applyAlignment="1">
      <alignment horizontal="right" indent="1"/>
    </xf>
    <xf numFmtId="0" fontId="5" fillId="4" borderId="20" xfId="0" applyFont="1" applyFill="1" applyBorder="1" applyAlignment="1">
      <alignment horizontal="right" indent="1"/>
    </xf>
    <xf numFmtId="0" fontId="0" fillId="0" borderId="18" xfId="0" applyBorder="1" applyAlignment="1">
      <alignment/>
    </xf>
    <xf numFmtId="0" fontId="0" fillId="4" borderId="18" xfId="0" applyFill="1" applyBorder="1" applyAlignment="1">
      <alignment/>
    </xf>
    <xf numFmtId="0" fontId="4" fillId="0" borderId="5" xfId="0" applyFont="1" applyBorder="1" applyAlignment="1">
      <alignment/>
    </xf>
    <xf numFmtId="0" fontId="5" fillId="0" borderId="4" xfId="0" applyFont="1" applyBorder="1" applyAlignment="1">
      <alignment/>
    </xf>
    <xf numFmtId="0" fontId="8" fillId="0" borderId="4" xfId="0" applyFont="1" applyBorder="1" applyAlignment="1">
      <alignment/>
    </xf>
    <xf numFmtId="0" fontId="5" fillId="0" borderId="1" xfId="0" applyFont="1" applyBorder="1" applyAlignment="1">
      <alignment/>
    </xf>
    <xf numFmtId="0" fontId="9" fillId="3" borderId="22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166" fontId="9" fillId="3" borderId="16" xfId="0" applyNumberFormat="1" applyFont="1" applyFill="1" applyBorder="1" applyAlignment="1">
      <alignment horizontal="center"/>
    </xf>
    <xf numFmtId="171" fontId="5" fillId="4" borderId="23" xfId="0" applyNumberFormat="1" applyFont="1" applyFill="1" applyBorder="1" applyAlignment="1">
      <alignment horizontal="right" inden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8" fillId="0" borderId="4" xfId="0" applyFont="1" applyFill="1" applyBorder="1" applyAlignment="1">
      <alignment horizontal="center"/>
    </xf>
    <xf numFmtId="0" fontId="0" fillId="0" borderId="5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5" xfId="0" applyFont="1" applyFill="1" applyBorder="1" applyAlignment="1">
      <alignment/>
    </xf>
    <xf numFmtId="0" fontId="0" fillId="0" borderId="4" xfId="0" applyFont="1" applyFill="1" applyBorder="1" applyAlignment="1">
      <alignment horizontal="center" vertical="top"/>
    </xf>
    <xf numFmtId="0" fontId="0" fillId="0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0" fillId="5" borderId="19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5" fillId="2" borderId="32" xfId="0" applyFont="1" applyFill="1" applyBorder="1" applyAlignment="1">
      <alignment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 horizontal="center"/>
    </xf>
    <xf numFmtId="0" fontId="0" fillId="2" borderId="32" xfId="0" applyFill="1" applyBorder="1" applyAlignment="1">
      <alignment/>
    </xf>
    <xf numFmtId="0" fontId="5" fillId="2" borderId="33" xfId="0" applyFont="1" applyFill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8" xfId="0" applyBorder="1" applyAlignment="1">
      <alignment/>
    </xf>
    <xf numFmtId="0" fontId="0" fillId="0" borderId="32" xfId="0" applyBorder="1" applyAlignment="1">
      <alignment/>
    </xf>
    <xf numFmtId="0" fontId="0" fillId="0" borderId="32" xfId="0" applyBorder="1" applyAlignment="1">
      <alignment/>
    </xf>
    <xf numFmtId="0" fontId="5" fillId="2" borderId="38" xfId="0" applyFont="1" applyFill="1" applyBorder="1" applyAlignment="1">
      <alignment/>
    </xf>
    <xf numFmtId="0" fontId="0" fillId="2" borderId="39" xfId="0" applyFill="1" applyBorder="1" applyAlignment="1">
      <alignment/>
    </xf>
    <xf numFmtId="0" fontId="0" fillId="2" borderId="40" xfId="0" applyFill="1" applyBorder="1" applyAlignment="1">
      <alignment horizontal="center"/>
    </xf>
    <xf numFmtId="0" fontId="0" fillId="2" borderId="38" xfId="0" applyFill="1" applyBorder="1" applyAlignment="1">
      <alignment/>
    </xf>
    <xf numFmtId="0" fontId="5" fillId="2" borderId="39" xfId="0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0" fontId="0" fillId="6" borderId="26" xfId="0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0" fillId="6" borderId="41" xfId="0" applyFill="1" applyBorder="1" applyAlignment="1">
      <alignment/>
    </xf>
    <xf numFmtId="0" fontId="0" fillId="6" borderId="27" xfId="0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0" fillId="6" borderId="42" xfId="0" applyFill="1" applyBorder="1" applyAlignment="1">
      <alignment/>
    </xf>
    <xf numFmtId="0" fontId="0" fillId="6" borderId="43" xfId="0" applyFont="1" applyFill="1" applyBorder="1" applyAlignment="1">
      <alignment horizontal="center"/>
    </xf>
    <xf numFmtId="0" fontId="0" fillId="6" borderId="23" xfId="0" applyFont="1" applyFill="1" applyBorder="1" applyAlignment="1">
      <alignment horizontal="center"/>
    </xf>
    <xf numFmtId="0" fontId="0" fillId="6" borderId="44" xfId="0" applyFont="1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0" fontId="0" fillId="5" borderId="39" xfId="0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45" xfId="0" applyBorder="1" applyAlignment="1">
      <alignment/>
    </xf>
    <xf numFmtId="0" fontId="0" fillId="0" borderId="15" xfId="0" applyBorder="1" applyAlignment="1">
      <alignment/>
    </xf>
    <xf numFmtId="0" fontId="0" fillId="5" borderId="25" xfId="0" applyFill="1" applyBorder="1" applyAlignment="1">
      <alignment horizontal="center"/>
    </xf>
    <xf numFmtId="0" fontId="0" fillId="0" borderId="31" xfId="0" applyFont="1" applyFill="1" applyBorder="1" applyAlignment="1">
      <alignment/>
    </xf>
    <xf numFmtId="0" fontId="0" fillId="0" borderId="46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5" borderId="41" xfId="0" applyFill="1" applyBorder="1" applyAlignment="1">
      <alignment horizontal="center"/>
    </xf>
    <xf numFmtId="0" fontId="0" fillId="6" borderId="42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5" fillId="2" borderId="33" xfId="0" applyFont="1" applyFill="1" applyBorder="1" applyAlignment="1">
      <alignment/>
    </xf>
    <xf numFmtId="0" fontId="5" fillId="2" borderId="32" xfId="0" applyFont="1" applyFill="1" applyBorder="1" applyAlignment="1">
      <alignment/>
    </xf>
    <xf numFmtId="0" fontId="0" fillId="5" borderId="21" xfId="0" applyFill="1" applyBorder="1" applyAlignment="1">
      <alignment vertical="top"/>
    </xf>
    <xf numFmtId="0" fontId="0" fillId="5" borderId="19" xfId="0" applyFill="1" applyBorder="1" applyAlignment="1">
      <alignment horizontal="center" vertical="top"/>
    </xf>
    <xf numFmtId="0" fontId="0" fillId="5" borderId="23" xfId="0" applyFill="1" applyBorder="1" applyAlignment="1">
      <alignment horizontal="center" vertical="top"/>
    </xf>
    <xf numFmtId="0" fontId="0" fillId="6" borderId="19" xfId="0" applyFill="1" applyBorder="1" applyAlignment="1">
      <alignment horizontal="center"/>
    </xf>
    <xf numFmtId="0" fontId="0" fillId="0" borderId="47" xfId="0" applyBorder="1" applyAlignment="1">
      <alignment/>
    </xf>
    <xf numFmtId="0" fontId="0" fillId="0" borderId="45" xfId="0" applyBorder="1" applyAlignment="1">
      <alignment/>
    </xf>
    <xf numFmtId="0" fontId="0" fillId="0" borderId="22" xfId="0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6" borderId="36" xfId="0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6" xfId="0" applyFill="1" applyBorder="1" applyAlignment="1">
      <alignment/>
    </xf>
    <xf numFmtId="0" fontId="10" fillId="0" borderId="0" xfId="0" applyFont="1" applyBorder="1" applyAlignment="1">
      <alignment/>
    </xf>
    <xf numFmtId="166" fontId="0" fillId="0" borderId="7" xfId="0" applyNumberFormat="1" applyBorder="1" applyAlignment="1">
      <alignment horizontal="center"/>
    </xf>
    <xf numFmtId="2" fontId="0" fillId="0" borderId="11" xfId="0" applyNumberFormat="1" applyBorder="1" applyAlignment="1">
      <alignment horizontal="center" vertical="top"/>
    </xf>
    <xf numFmtId="2" fontId="0" fillId="0" borderId="9" xfId="0" applyNumberFormat="1" applyBorder="1" applyAlignment="1">
      <alignment horizontal="center" vertical="top"/>
    </xf>
    <xf numFmtId="0" fontId="0" fillId="0" borderId="1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 horizontal="left"/>
    </xf>
    <xf numFmtId="12" fontId="0" fillId="0" borderId="0" xfId="0" applyNumberFormat="1" applyBorder="1" applyAlignment="1">
      <alignment horizontal="center"/>
    </xf>
    <xf numFmtId="0" fontId="5" fillId="0" borderId="1" xfId="0" applyFont="1" applyBorder="1" applyAlignment="1">
      <alignment horizontal="center"/>
    </xf>
    <xf numFmtId="169" fontId="0" fillId="0" borderId="16" xfId="0" applyNumberFormat="1" applyBorder="1" applyAlignment="1">
      <alignment horizontal="center"/>
    </xf>
    <xf numFmtId="169" fontId="0" fillId="0" borderId="46" xfId="0" applyNumberForma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4" xfId="0" applyFont="1" applyFill="1" applyBorder="1" applyAlignment="1">
      <alignment horizontal="center"/>
    </xf>
    <xf numFmtId="179" fontId="0" fillId="0" borderId="11" xfId="0" applyNumberFormat="1" applyBorder="1" applyAlignment="1">
      <alignment horizontal="center"/>
    </xf>
    <xf numFmtId="179" fontId="0" fillId="0" borderId="9" xfId="0" applyNumberFormat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14" xfId="0" applyBorder="1" applyAlignment="1">
      <alignment/>
    </xf>
    <xf numFmtId="0" fontId="5" fillId="0" borderId="32" xfId="0" applyFont="1" applyBorder="1" applyAlignment="1">
      <alignment/>
    </xf>
    <xf numFmtId="182" fontId="0" fillId="0" borderId="19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5" borderId="50" xfId="0" applyFill="1" applyBorder="1" applyAlignment="1">
      <alignment horizontal="center"/>
    </xf>
    <xf numFmtId="182" fontId="0" fillId="0" borderId="51" xfId="0" applyNumberFormat="1" applyBorder="1" applyAlignment="1">
      <alignment horizontal="center"/>
    </xf>
    <xf numFmtId="0" fontId="0" fillId="5" borderId="52" xfId="0" applyFill="1" applyBorder="1" applyAlignment="1">
      <alignment horizontal="center"/>
    </xf>
    <xf numFmtId="182" fontId="0" fillId="0" borderId="21" xfId="0" applyNumberFormat="1" applyBorder="1" applyAlignment="1">
      <alignment horizontal="center"/>
    </xf>
    <xf numFmtId="182" fontId="0" fillId="0" borderId="16" xfId="0" applyNumberFormat="1" applyBorder="1" applyAlignment="1">
      <alignment horizontal="center"/>
    </xf>
    <xf numFmtId="182" fontId="0" fillId="0" borderId="20" xfId="0" applyNumberFormat="1" applyBorder="1" applyAlignment="1">
      <alignment horizontal="center"/>
    </xf>
    <xf numFmtId="182" fontId="0" fillId="0" borderId="46" xfId="0" applyNumberFormat="1" applyBorder="1" applyAlignment="1">
      <alignment horizontal="center"/>
    </xf>
    <xf numFmtId="182" fontId="0" fillId="0" borderId="10" xfId="0" applyNumberFormat="1" applyBorder="1" applyAlignment="1">
      <alignment horizontal="center"/>
    </xf>
    <xf numFmtId="182" fontId="0" fillId="0" borderId="14" xfId="0" applyNumberFormat="1" applyBorder="1" applyAlignment="1">
      <alignment horizontal="center"/>
    </xf>
    <xf numFmtId="182" fontId="0" fillId="0" borderId="23" xfId="0" applyNumberFormat="1" applyBorder="1" applyAlignment="1">
      <alignment horizontal="center"/>
    </xf>
    <xf numFmtId="182" fontId="0" fillId="0" borderId="22" xfId="0" applyNumberFormat="1" applyBorder="1" applyAlignment="1">
      <alignment horizontal="center"/>
    </xf>
    <xf numFmtId="183" fontId="0" fillId="0" borderId="19" xfId="0" applyNumberFormat="1" applyBorder="1" applyAlignment="1">
      <alignment horizontal="center"/>
    </xf>
    <xf numFmtId="184" fontId="0" fillId="0" borderId="14" xfId="0" applyNumberFormat="1" applyBorder="1" applyAlignment="1">
      <alignment horizontal="center"/>
    </xf>
    <xf numFmtId="184" fontId="0" fillId="0" borderId="19" xfId="0" applyNumberFormat="1" applyBorder="1" applyAlignment="1">
      <alignment horizontal="center"/>
    </xf>
    <xf numFmtId="184" fontId="0" fillId="0" borderId="21" xfId="0" applyNumberFormat="1" applyBorder="1" applyAlignment="1">
      <alignment horizontal="center"/>
    </xf>
    <xf numFmtId="184" fontId="0" fillId="0" borderId="51" xfId="0" applyNumberFormat="1" applyBorder="1" applyAlignment="1">
      <alignment horizontal="center"/>
    </xf>
    <xf numFmtId="184" fontId="0" fillId="0" borderId="19" xfId="0" applyNumberFormat="1" applyFont="1" applyFill="1" applyBorder="1" applyAlignment="1">
      <alignment horizontal="center"/>
    </xf>
    <xf numFmtId="184" fontId="0" fillId="0" borderId="53" xfId="0" applyNumberFormat="1" applyFont="1" applyFill="1" applyBorder="1" applyAlignment="1">
      <alignment horizontal="center"/>
    </xf>
    <xf numFmtId="184" fontId="0" fillId="0" borderId="26" xfId="0" applyNumberFormat="1" applyFont="1" applyFill="1" applyBorder="1" applyAlignment="1">
      <alignment horizontal="center"/>
    </xf>
    <xf numFmtId="184" fontId="0" fillId="0" borderId="21" xfId="0" applyNumberFormat="1" applyFont="1" applyFill="1" applyBorder="1" applyAlignment="1">
      <alignment horizontal="center"/>
    </xf>
    <xf numFmtId="184" fontId="0" fillId="0" borderId="20" xfId="0" applyNumberFormat="1" applyBorder="1" applyAlignment="1">
      <alignment horizontal="center"/>
    </xf>
    <xf numFmtId="184" fontId="0" fillId="0" borderId="24" xfId="0" applyNumberFormat="1" applyBorder="1" applyAlignment="1">
      <alignment horizontal="center"/>
    </xf>
    <xf numFmtId="184" fontId="0" fillId="0" borderId="40" xfId="0" applyNumberFormat="1" applyBorder="1" applyAlignment="1">
      <alignment horizontal="center"/>
    </xf>
    <xf numFmtId="184" fontId="0" fillId="0" borderId="16" xfId="0" applyNumberFormat="1" applyBorder="1" applyAlignment="1">
      <alignment horizontal="center"/>
    </xf>
    <xf numFmtId="184" fontId="0" fillId="0" borderId="11" xfId="0" applyNumberFormat="1" applyBorder="1" applyAlignment="1">
      <alignment horizontal="center"/>
    </xf>
    <xf numFmtId="184" fontId="0" fillId="0" borderId="9" xfId="0" applyNumberFormat="1" applyBorder="1" applyAlignment="1">
      <alignment horizontal="center"/>
    </xf>
    <xf numFmtId="182" fontId="0" fillId="0" borderId="9" xfId="0" applyNumberFormat="1" applyBorder="1" applyAlignment="1">
      <alignment horizontal="center"/>
    </xf>
    <xf numFmtId="0" fontId="0" fillId="5" borderId="46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185" fontId="0" fillId="7" borderId="9" xfId="0" applyNumberFormat="1" applyFill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36" xfId="0" applyFont="1" applyBorder="1" applyAlignment="1">
      <alignment/>
    </xf>
    <xf numFmtId="0" fontId="8" fillId="0" borderId="22" xfId="0" applyFont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4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0" fontId="8" fillId="0" borderId="9" xfId="0" applyFont="1" applyFill="1" applyBorder="1" applyAlignment="1">
      <alignment/>
    </xf>
    <xf numFmtId="0" fontId="8" fillId="0" borderId="46" xfId="0" applyFont="1" applyFill="1" applyBorder="1" applyAlignment="1">
      <alignment horizontal="center"/>
    </xf>
    <xf numFmtId="0" fontId="8" fillId="0" borderId="9" xfId="0" applyFont="1" applyBorder="1" applyAlignment="1">
      <alignment/>
    </xf>
    <xf numFmtId="0" fontId="8" fillId="0" borderId="46" xfId="0" applyFont="1" applyBorder="1" applyAlignment="1">
      <alignment horizontal="center"/>
    </xf>
    <xf numFmtId="0" fontId="8" fillId="0" borderId="54" xfId="0" applyFont="1" applyBorder="1" applyAlignment="1">
      <alignment/>
    </xf>
    <xf numFmtId="0" fontId="8" fillId="0" borderId="55" xfId="0" applyFont="1" applyBorder="1" applyAlignment="1">
      <alignment horizontal="center"/>
    </xf>
    <xf numFmtId="0" fontId="8" fillId="0" borderId="56" xfId="0" applyFont="1" applyBorder="1" applyAlignment="1">
      <alignment/>
    </xf>
    <xf numFmtId="0" fontId="8" fillId="0" borderId="57" xfId="0" applyFont="1" applyBorder="1" applyAlignment="1">
      <alignment horizontal="center"/>
    </xf>
    <xf numFmtId="0" fontId="15" fillId="0" borderId="26" xfId="0" applyFont="1" applyBorder="1" applyAlignment="1">
      <alignment/>
    </xf>
    <xf numFmtId="0" fontId="15" fillId="0" borderId="16" xfId="0" applyFont="1" applyBorder="1" applyAlignment="1">
      <alignment/>
    </xf>
    <xf numFmtId="0" fontId="15" fillId="0" borderId="27" xfId="0" applyFont="1" applyBorder="1" applyAlignment="1">
      <alignment/>
    </xf>
    <xf numFmtId="0" fontId="15" fillId="0" borderId="46" xfId="0" applyFont="1" applyBorder="1" applyAlignment="1">
      <alignment/>
    </xf>
    <xf numFmtId="0" fontId="15" fillId="0" borderId="50" xfId="0" applyFont="1" applyBorder="1" applyAlignment="1">
      <alignment/>
    </xf>
    <xf numFmtId="0" fontId="15" fillId="0" borderId="56" xfId="0" applyFont="1" applyBorder="1" applyAlignment="1">
      <alignment/>
    </xf>
    <xf numFmtId="0" fontId="15" fillId="0" borderId="57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8" xfId="0" applyFont="1" applyBorder="1" applyAlignment="1">
      <alignment/>
    </xf>
    <xf numFmtId="0" fontId="5" fillId="0" borderId="17" xfId="0" applyFont="1" applyBorder="1" applyAlignment="1">
      <alignment/>
    </xf>
    <xf numFmtId="0" fontId="9" fillId="3" borderId="58" xfId="0" applyFont="1" applyFill="1" applyBorder="1" applyAlignment="1">
      <alignment horizontal="center"/>
    </xf>
    <xf numFmtId="0" fontId="9" fillId="3" borderId="59" xfId="0" applyFont="1" applyFill="1" applyBorder="1" applyAlignment="1">
      <alignment horizontal="center"/>
    </xf>
    <xf numFmtId="167" fontId="0" fillId="4" borderId="20" xfId="0" applyNumberFormat="1" applyFill="1" applyBorder="1" applyAlignment="1">
      <alignment/>
    </xf>
    <xf numFmtId="0" fontId="9" fillId="3" borderId="54" xfId="0" applyFont="1" applyFill="1" applyBorder="1" applyAlignment="1">
      <alignment horizontal="center"/>
    </xf>
    <xf numFmtId="0" fontId="9" fillId="3" borderId="55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179" fontId="0" fillId="0" borderId="10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69" fontId="0" fillId="0" borderId="14" xfId="0" applyNumberFormat="1" applyBorder="1" applyAlignment="1">
      <alignment horizontal="center"/>
    </xf>
    <xf numFmtId="164" fontId="5" fillId="2" borderId="54" xfId="0" applyNumberFormat="1" applyFont="1" applyFill="1" applyBorder="1" applyAlignment="1">
      <alignment horizontal="center"/>
    </xf>
    <xf numFmtId="164" fontId="5" fillId="2" borderId="35" xfId="0" applyNumberFormat="1" applyFont="1" applyFill="1" applyBorder="1" applyAlignment="1">
      <alignment horizontal="center"/>
    </xf>
    <xf numFmtId="164" fontId="5" fillId="2" borderId="55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164" fontId="5" fillId="2" borderId="56" xfId="0" applyNumberFormat="1" applyFont="1" applyFill="1" applyBorder="1" applyAlignment="1">
      <alignment horizontal="center"/>
    </xf>
    <xf numFmtId="164" fontId="5" fillId="2" borderId="24" xfId="0" applyNumberFormat="1" applyFont="1" applyFill="1" applyBorder="1" applyAlignment="1">
      <alignment horizontal="center"/>
    </xf>
    <xf numFmtId="164" fontId="5" fillId="2" borderId="57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8" borderId="19" xfId="0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0" fillId="8" borderId="20" xfId="0" applyFill="1" applyBorder="1" applyAlignment="1">
      <alignment horizontal="center"/>
    </xf>
    <xf numFmtId="0" fontId="0" fillId="8" borderId="46" xfId="0" applyFill="1" applyBorder="1" applyAlignment="1">
      <alignment horizontal="center"/>
    </xf>
    <xf numFmtId="0" fontId="0" fillId="8" borderId="21" xfId="0" applyFill="1" applyBorder="1" applyAlignment="1">
      <alignment horizontal="center"/>
    </xf>
    <xf numFmtId="0" fontId="0" fillId="8" borderId="16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53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8" borderId="22" xfId="0" applyFill="1" applyBorder="1" applyAlignment="1">
      <alignment horizontal="center"/>
    </xf>
    <xf numFmtId="0" fontId="4" fillId="0" borderId="60" xfId="0" applyFont="1" applyFill="1" applyBorder="1" applyAlignment="1">
      <alignment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43" fontId="9" fillId="3" borderId="16" xfId="16" applyFont="1" applyFill="1" applyBorder="1" applyAlignment="1">
      <alignment horizontal="center"/>
    </xf>
    <xf numFmtId="0" fontId="9" fillId="3" borderId="45" xfId="0" applyFont="1" applyFill="1" applyBorder="1" applyAlignment="1">
      <alignment horizontal="center"/>
    </xf>
    <xf numFmtId="0" fontId="0" fillId="2" borderId="0" xfId="0" applyFill="1" applyAlignment="1">
      <alignment/>
    </xf>
    <xf numFmtId="170" fontId="0" fillId="2" borderId="0" xfId="0" applyNumberFormat="1" applyFill="1" applyAlignment="1">
      <alignment/>
    </xf>
    <xf numFmtId="168" fontId="0" fillId="2" borderId="0" xfId="0" applyNumberFormat="1" applyFill="1" applyAlignment="1">
      <alignment/>
    </xf>
    <xf numFmtId="167" fontId="0" fillId="2" borderId="0" xfId="0" applyNumberFormat="1" applyFill="1" applyAlignment="1">
      <alignment/>
    </xf>
    <xf numFmtId="0" fontId="0" fillId="2" borderId="0" xfId="0" applyFill="1" applyAlignment="1">
      <alignment horizontal="center"/>
    </xf>
    <xf numFmtId="172" fontId="0" fillId="2" borderId="0" xfId="16" applyNumberFormat="1" applyFill="1" applyAlignment="1">
      <alignment/>
    </xf>
    <xf numFmtId="174" fontId="0" fillId="2" borderId="0" xfId="16" applyNumberFormat="1" applyFill="1" applyAlignment="1">
      <alignment/>
    </xf>
    <xf numFmtId="172" fontId="0" fillId="2" borderId="0" xfId="16" applyNumberFormat="1" applyFont="1" applyFill="1" applyAlignment="1">
      <alignment/>
    </xf>
    <xf numFmtId="173" fontId="0" fillId="2" borderId="0" xfId="0" applyNumberFormat="1" applyFill="1" applyAlignment="1">
      <alignment/>
    </xf>
    <xf numFmtId="177" fontId="0" fillId="2" borderId="0" xfId="0" applyNumberFormat="1" applyFill="1" applyAlignment="1">
      <alignment/>
    </xf>
    <xf numFmtId="174" fontId="0" fillId="2" borderId="0" xfId="16" applyNumberFormat="1" applyFont="1" applyFill="1" applyAlignment="1">
      <alignment/>
    </xf>
    <xf numFmtId="167" fontId="0" fillId="4" borderId="0" xfId="0" applyNumberFormat="1" applyFont="1" applyFill="1" applyBorder="1" applyAlignment="1">
      <alignment horizontal="right" indent="1"/>
    </xf>
    <xf numFmtId="166" fontId="0" fillId="4" borderId="0" xfId="0" applyNumberFormat="1" applyFont="1" applyFill="1" applyBorder="1" applyAlignment="1">
      <alignment/>
    </xf>
    <xf numFmtId="164" fontId="0" fillId="4" borderId="0" xfId="0" applyNumberFormat="1" applyFont="1" applyFill="1" applyBorder="1" applyAlignment="1">
      <alignment/>
    </xf>
    <xf numFmtId="167" fontId="0" fillId="4" borderId="2" xfId="0" applyNumberFormat="1" applyFont="1" applyFill="1" applyBorder="1" applyAlignment="1">
      <alignment/>
    </xf>
    <xf numFmtId="166" fontId="0" fillId="4" borderId="0" xfId="0" applyNumberFormat="1" applyFont="1" applyFill="1" applyBorder="1" applyAlignment="1">
      <alignment/>
    </xf>
    <xf numFmtId="167" fontId="0" fillId="4" borderId="0" xfId="0" applyNumberFormat="1" applyFill="1" applyBorder="1" applyAlignment="1">
      <alignment/>
    </xf>
    <xf numFmtId="166" fontId="0" fillId="4" borderId="0" xfId="0" applyNumberFormat="1" applyFill="1" applyBorder="1" applyAlignment="1">
      <alignment/>
    </xf>
    <xf numFmtId="0" fontId="18" fillId="0" borderId="3" xfId="0" applyFont="1" applyFill="1" applyBorder="1" applyAlignment="1">
      <alignment/>
    </xf>
    <xf numFmtId="0" fontId="18" fillId="0" borderId="5" xfId="0" applyFont="1" applyFill="1" applyBorder="1" applyAlignment="1">
      <alignment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4" borderId="2" xfId="0" applyFill="1" applyBorder="1" applyAlignment="1">
      <alignment horizontal="center"/>
    </xf>
    <xf numFmtId="167" fontId="0" fillId="0" borderId="19" xfId="0" applyNumberFormat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164" fontId="0" fillId="0" borderId="20" xfId="0" applyNumberFormat="1" applyBorder="1" applyAlignment="1" applyProtection="1">
      <alignment/>
      <protection locked="0"/>
    </xf>
    <xf numFmtId="164" fontId="0" fillId="0" borderId="23" xfId="0" applyNumberFormat="1" applyBorder="1" applyAlignment="1" applyProtection="1">
      <alignment/>
      <protection locked="0"/>
    </xf>
    <xf numFmtId="164" fontId="5" fillId="0" borderId="51" xfId="0" applyNumberFormat="1" applyFont="1" applyBorder="1" applyAlignment="1" applyProtection="1">
      <alignment horizontal="right" indent="1"/>
      <protection locked="0"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4" xfId="0" applyFill="1" applyBorder="1" applyAlignment="1">
      <alignment/>
    </xf>
    <xf numFmtId="166" fontId="0" fillId="0" borderId="0" xfId="0" applyNumberForma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166" fontId="0" fillId="0" borderId="2" xfId="0" applyNumberFormat="1" applyFill="1" applyBorder="1" applyAlignment="1">
      <alignment/>
    </xf>
    <xf numFmtId="0" fontId="0" fillId="0" borderId="6" xfId="0" applyFill="1" applyBorder="1" applyAlignment="1">
      <alignment horizontal="center"/>
    </xf>
    <xf numFmtId="166" fontId="0" fillId="4" borderId="2" xfId="0" applyNumberFormat="1" applyFill="1" applyBorder="1" applyAlignment="1">
      <alignment/>
    </xf>
    <xf numFmtId="0" fontId="0" fillId="4" borderId="0" xfId="0" applyFill="1" applyBorder="1" applyAlignment="1">
      <alignment/>
    </xf>
    <xf numFmtId="166" fontId="0" fillId="4" borderId="7" xfId="0" applyNumberFormat="1" applyFill="1" applyBorder="1" applyAlignment="1">
      <alignment/>
    </xf>
    <xf numFmtId="0" fontId="8" fillId="0" borderId="6" xfId="0" applyFont="1" applyBorder="1" applyAlignment="1">
      <alignment/>
    </xf>
    <xf numFmtId="178" fontId="0" fillId="0" borderId="13" xfId="0" applyNumberFormat="1" applyFill="1" applyBorder="1" applyAlignment="1" applyProtection="1">
      <alignment horizontal="center" vertical="top"/>
      <protection locked="0"/>
    </xf>
    <xf numFmtId="178" fontId="0" fillId="0" borderId="15" xfId="0" applyNumberFormat="1" applyFill="1" applyBorder="1" applyAlignment="1" applyProtection="1">
      <alignment horizontal="center" vertical="top"/>
      <protection locked="0"/>
    </xf>
    <xf numFmtId="178" fontId="5" fillId="0" borderId="15" xfId="0" applyNumberFormat="1" applyFont="1" applyFill="1" applyBorder="1" applyAlignment="1" applyProtection="1">
      <alignment horizontal="center" vertical="top"/>
      <protection locked="0"/>
    </xf>
    <xf numFmtId="13" fontId="0" fillId="0" borderId="15" xfId="0" applyNumberFormat="1" applyFill="1" applyBorder="1" applyAlignment="1" applyProtection="1">
      <alignment horizontal="center" vertical="top"/>
      <protection locked="0"/>
    </xf>
    <xf numFmtId="13" fontId="0" fillId="0" borderId="47" xfId="0" applyNumberFormat="1" applyFill="1" applyBorder="1" applyAlignment="1" applyProtection="1">
      <alignment horizontal="center" vertical="top"/>
      <protection locked="0"/>
    </xf>
    <xf numFmtId="0" fontId="5" fillId="0" borderId="17" xfId="0" applyNumberFormat="1" applyFont="1" applyFill="1" applyBorder="1" applyAlignment="1" applyProtection="1">
      <alignment horizontal="center" vertical="top"/>
      <protection locked="0"/>
    </xf>
    <xf numFmtId="0" fontId="0" fillId="0" borderId="61" xfId="0" applyNumberFormat="1" applyFill="1" applyBorder="1" applyAlignment="1" applyProtection="1">
      <alignment horizontal="center" vertical="top"/>
      <protection locked="0"/>
    </xf>
    <xf numFmtId="0" fontId="0" fillId="0" borderId="15" xfId="0" applyNumberFormat="1" applyFill="1" applyBorder="1" applyAlignment="1" applyProtection="1">
      <alignment horizontal="center" vertical="top"/>
      <protection locked="0"/>
    </xf>
    <xf numFmtId="0" fontId="0" fillId="0" borderId="45" xfId="0" applyNumberFormat="1" applyFill="1" applyBorder="1" applyAlignment="1" applyProtection="1">
      <alignment horizontal="center" vertical="top"/>
      <protection locked="0"/>
    </xf>
    <xf numFmtId="179" fontId="0" fillId="0" borderId="60" xfId="0" applyNumberFormat="1" applyBorder="1" applyAlignment="1">
      <alignment horizontal="center"/>
    </xf>
    <xf numFmtId="169" fontId="0" fillId="0" borderId="62" xfId="0" applyNumberFormat="1" applyBorder="1" applyAlignment="1">
      <alignment horizontal="center"/>
    </xf>
    <xf numFmtId="0" fontId="0" fillId="0" borderId="63" xfId="0" applyBorder="1" applyAlignment="1">
      <alignment horizontal="center"/>
    </xf>
    <xf numFmtId="0" fontId="4" fillId="2" borderId="0" xfId="0" applyFont="1" applyFill="1" applyAlignment="1">
      <alignment/>
    </xf>
    <xf numFmtId="0" fontId="4" fillId="0" borderId="46" xfId="0" applyFont="1" applyBorder="1" applyAlignment="1">
      <alignment/>
    </xf>
    <xf numFmtId="171" fontId="4" fillId="0" borderId="0" xfId="0" applyNumberFormat="1" applyFont="1" applyAlignment="1">
      <alignment/>
    </xf>
    <xf numFmtId="43" fontId="4" fillId="0" borderId="0" xfId="16" applyFont="1" applyAlignment="1">
      <alignment horizontal="left"/>
    </xf>
    <xf numFmtId="0" fontId="4" fillId="0" borderId="0" xfId="0" applyFont="1" applyBorder="1" applyAlignment="1">
      <alignment/>
    </xf>
    <xf numFmtId="172" fontId="4" fillId="2" borderId="0" xfId="0" applyNumberFormat="1" applyFont="1" applyFill="1" applyAlignment="1">
      <alignment/>
    </xf>
    <xf numFmtId="167" fontId="9" fillId="0" borderId="11" xfId="0" applyNumberFormat="1" applyFont="1" applyFill="1" applyBorder="1" applyAlignment="1">
      <alignment horizontal="center"/>
    </xf>
    <xf numFmtId="0" fontId="22" fillId="2" borderId="0" xfId="0" applyFont="1" applyFill="1" applyBorder="1" applyAlignment="1">
      <alignment horizontal="right"/>
    </xf>
    <xf numFmtId="0" fontId="22" fillId="2" borderId="0" xfId="0" applyFont="1" applyFill="1" applyBorder="1" applyAlignment="1">
      <alignment horizontal="center"/>
    </xf>
    <xf numFmtId="175" fontId="22" fillId="2" borderId="0" xfId="16" applyNumberFormat="1" applyFont="1" applyFill="1" applyBorder="1" applyAlignment="1">
      <alignment horizontal="right"/>
    </xf>
    <xf numFmtId="181" fontId="22" fillId="2" borderId="0" xfId="0" applyNumberFormat="1" applyFont="1" applyFill="1" applyBorder="1" applyAlignment="1">
      <alignment horizontal="center"/>
    </xf>
    <xf numFmtId="0" fontId="21" fillId="2" borderId="0" xfId="0" applyFont="1" applyFill="1" applyBorder="1" applyAlignment="1">
      <alignment/>
    </xf>
    <xf numFmtId="0" fontId="22" fillId="2" borderId="0" xfId="0" applyFont="1" applyFill="1" applyBorder="1" applyAlignment="1">
      <alignment/>
    </xf>
    <xf numFmtId="180" fontId="22" fillId="2" borderId="0" xfId="0" applyNumberFormat="1" applyFont="1" applyFill="1" applyBorder="1" applyAlignment="1">
      <alignment horizontal="center"/>
    </xf>
    <xf numFmtId="168" fontId="21" fillId="2" borderId="0" xfId="0" applyNumberFormat="1" applyFont="1" applyFill="1" applyBorder="1" applyAlignment="1">
      <alignment/>
    </xf>
    <xf numFmtId="179" fontId="0" fillId="0" borderId="7" xfId="0" applyNumberFormat="1" applyBorder="1" applyAlignment="1">
      <alignment horizontal="center"/>
    </xf>
    <xf numFmtId="0" fontId="19" fillId="9" borderId="18" xfId="0" applyFont="1" applyFill="1" applyBorder="1" applyAlignment="1">
      <alignment/>
    </xf>
    <xf numFmtId="0" fontId="19" fillId="9" borderId="64" xfId="0" applyFont="1" applyFill="1" applyBorder="1" applyAlignment="1">
      <alignment/>
    </xf>
    <xf numFmtId="0" fontId="19" fillId="9" borderId="63" xfId="0" applyFont="1" applyFill="1" applyBorder="1" applyAlignment="1">
      <alignment horizontal="center"/>
    </xf>
    <xf numFmtId="0" fontId="19" fillId="9" borderId="18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185" fontId="0" fillId="2" borderId="0" xfId="0" applyNumberFormat="1" applyFill="1" applyBorder="1" applyAlignment="1">
      <alignment horizontal="center" vertical="center"/>
    </xf>
    <xf numFmtId="0" fontId="7" fillId="0" borderId="17" xfId="0" applyFont="1" applyBorder="1" applyAlignment="1">
      <alignment/>
    </xf>
    <xf numFmtId="0" fontId="5" fillId="2" borderId="1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45" xfId="0" applyFill="1" applyBorder="1" applyAlignment="1">
      <alignment/>
    </xf>
    <xf numFmtId="164" fontId="5" fillId="2" borderId="33" xfId="0" applyNumberFormat="1" applyFont="1" applyFill="1" applyBorder="1" applyAlignment="1">
      <alignment horizontal="center"/>
    </xf>
    <xf numFmtId="164" fontId="5" fillId="2" borderId="39" xfId="0" applyNumberFormat="1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7" fillId="0" borderId="60" xfId="0" applyFont="1" applyBorder="1" applyAlignment="1">
      <alignment/>
    </xf>
    <xf numFmtId="0" fontId="7" fillId="0" borderId="62" xfId="0" applyFont="1" applyBorder="1" applyAlignment="1">
      <alignment horizontal="center"/>
    </xf>
    <xf numFmtId="0" fontId="5" fillId="2" borderId="54" xfId="0" applyFont="1" applyFill="1" applyBorder="1" applyAlignment="1">
      <alignment/>
    </xf>
    <xf numFmtId="0" fontId="5" fillId="2" borderId="56" xfId="0" applyFont="1" applyFill="1" applyBorder="1" applyAlignment="1">
      <alignment/>
    </xf>
    <xf numFmtId="0" fontId="0" fillId="8" borderId="25" xfId="0" applyFill="1" applyBorder="1" applyAlignment="1">
      <alignment horizontal="center"/>
    </xf>
    <xf numFmtId="0" fontId="0" fillId="8" borderId="27" xfId="0" applyFill="1" applyBorder="1" applyAlignment="1">
      <alignment horizontal="center"/>
    </xf>
    <xf numFmtId="0" fontId="0" fillId="0" borderId="65" xfId="0" applyBorder="1" applyAlignment="1">
      <alignment vertical="top" wrapText="1"/>
    </xf>
    <xf numFmtId="0" fontId="0" fillId="0" borderId="66" xfId="0" applyBorder="1" applyAlignment="1">
      <alignment vertical="top" wrapText="1"/>
    </xf>
    <xf numFmtId="0" fontId="19" fillId="9" borderId="1" xfId="0" applyFont="1" applyFill="1" applyBorder="1" applyAlignment="1">
      <alignment/>
    </xf>
    <xf numFmtId="0" fontId="20" fillId="9" borderId="2" xfId="0" applyFont="1" applyFill="1" applyBorder="1" applyAlignment="1">
      <alignment/>
    </xf>
    <xf numFmtId="0" fontId="20" fillId="9" borderId="3" xfId="0" applyFont="1" applyFill="1" applyBorder="1" applyAlignment="1">
      <alignment/>
    </xf>
    <xf numFmtId="0" fontId="0" fillId="0" borderId="34" xfId="0" applyBorder="1" applyAlignment="1">
      <alignment vertical="top" wrapText="1"/>
    </xf>
    <xf numFmtId="0" fontId="0" fillId="0" borderId="12" xfId="0" applyBorder="1" applyAlignment="1">
      <alignment horizontal="center" vertical="top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" xfId="0" applyBorder="1" applyAlignment="1">
      <alignment/>
    </xf>
    <xf numFmtId="0" fontId="4" fillId="0" borderId="4" xfId="0" applyFont="1" applyBorder="1" applyAlignment="1">
      <alignment/>
    </xf>
    <xf numFmtId="0" fontId="0" fillId="0" borderId="42" xfId="0" applyBorder="1" applyAlignment="1">
      <alignment vertical="top" wrapText="1"/>
    </xf>
    <xf numFmtId="0" fontId="8" fillId="0" borderId="1" xfId="0" applyFont="1" applyBorder="1" applyAlignment="1">
      <alignment/>
    </xf>
    <xf numFmtId="0" fontId="0" fillId="0" borderId="67" xfId="0" applyBorder="1" applyAlignment="1">
      <alignment/>
    </xf>
    <xf numFmtId="0" fontId="0" fillId="0" borderId="36" xfId="0" applyFont="1" applyBorder="1" applyAlignment="1">
      <alignment horizontal="center" vertical="top"/>
    </xf>
    <xf numFmtId="166" fontId="0" fillId="4" borderId="2" xfId="0" applyNumberFormat="1" applyFont="1" applyFill="1" applyBorder="1" applyAlignment="1" applyProtection="1">
      <alignment horizontal="center"/>
      <protection locked="0"/>
    </xf>
    <xf numFmtId="166" fontId="0" fillId="4" borderId="7" xfId="0" applyNumberFormat="1" applyFont="1" applyFill="1" applyBorder="1" applyAlignment="1" applyProtection="1">
      <alignment horizontal="center"/>
      <protection locked="0"/>
    </xf>
    <xf numFmtId="0" fontId="12" fillId="0" borderId="1" xfId="0" applyFont="1" applyBorder="1" applyAlignment="1">
      <alignment/>
    </xf>
    <xf numFmtId="0" fontId="12" fillId="0" borderId="6" xfId="0" applyFont="1" applyBorder="1" applyAlignment="1">
      <alignment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0" fontId="7" fillId="2" borderId="17" xfId="0" applyFont="1" applyFill="1" applyBorder="1" applyAlignment="1">
      <alignment/>
    </xf>
    <xf numFmtId="0" fontId="0" fillId="2" borderId="48" xfId="0" applyFill="1" applyBorder="1" applyAlignment="1">
      <alignment/>
    </xf>
    <xf numFmtId="0" fontId="0" fillId="2" borderId="49" xfId="0" applyFill="1" applyBorder="1" applyAlignment="1">
      <alignment/>
    </xf>
    <xf numFmtId="0" fontId="0" fillId="0" borderId="20" xfId="0" applyBorder="1" applyAlignment="1">
      <alignment/>
    </xf>
    <xf numFmtId="0" fontId="0" fillId="0" borderId="46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19" fillId="9" borderId="17" xfId="0" applyFont="1" applyFill="1" applyBorder="1" applyAlignment="1">
      <alignment/>
    </xf>
    <xf numFmtId="0" fontId="20" fillId="9" borderId="48" xfId="0" applyFont="1" applyFill="1" applyBorder="1" applyAlignment="1">
      <alignment/>
    </xf>
    <xf numFmtId="0" fontId="20" fillId="9" borderId="49" xfId="0" applyFont="1" applyFill="1" applyBorder="1" applyAlignment="1">
      <alignment/>
    </xf>
    <xf numFmtId="0" fontId="0" fillId="0" borderId="52" xfId="0" applyBorder="1" applyAlignment="1">
      <alignment/>
    </xf>
    <xf numFmtId="0" fontId="0" fillId="0" borderId="58" xfId="0" applyBorder="1" applyAlignment="1">
      <alignment/>
    </xf>
    <xf numFmtId="0" fontId="0" fillId="0" borderId="68" xfId="0" applyBorder="1" applyAlignment="1">
      <alignment/>
    </xf>
    <xf numFmtId="0" fontId="0" fillId="0" borderId="42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5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5" fillId="0" borderId="4" xfId="0" applyFont="1" applyBorder="1" applyAlignment="1">
      <alignment/>
    </xf>
    <xf numFmtId="0" fontId="0" fillId="0" borderId="41" xfId="0" applyBorder="1" applyAlignment="1">
      <alignment/>
    </xf>
    <xf numFmtId="0" fontId="0" fillId="0" borderId="69" xfId="0" applyBorder="1" applyAlignment="1">
      <alignment/>
    </xf>
    <xf numFmtId="0" fontId="0" fillId="0" borderId="51" xfId="0" applyBorder="1" applyAlignment="1">
      <alignment vertical="top" wrapText="1"/>
    </xf>
    <xf numFmtId="0" fontId="0" fillId="0" borderId="70" xfId="0" applyBorder="1" applyAlignment="1">
      <alignment vertical="top" wrapText="1"/>
    </xf>
    <xf numFmtId="2" fontId="0" fillId="0" borderId="1" xfId="0" applyNumberFormat="1" applyBorder="1" applyAlignment="1">
      <alignment horizontal="center" vertical="top"/>
    </xf>
    <xf numFmtId="0" fontId="0" fillId="0" borderId="61" xfId="0" applyBorder="1" applyAlignment="1">
      <alignment vertical="top"/>
    </xf>
    <xf numFmtId="0" fontId="0" fillId="0" borderId="41" xfId="0" applyBorder="1" applyAlignment="1">
      <alignment vertical="top" wrapText="1"/>
    </xf>
    <xf numFmtId="0" fontId="0" fillId="0" borderId="69" xfId="0" applyBorder="1" applyAlignment="1">
      <alignment vertical="top" wrapText="1"/>
    </xf>
    <xf numFmtId="0" fontId="0" fillId="0" borderId="67" xfId="0" applyBorder="1" applyAlignment="1">
      <alignment vertical="top" wrapText="1"/>
    </xf>
    <xf numFmtId="0" fontId="5" fillId="2" borderId="17" xfId="0" applyFont="1" applyFill="1" applyBorder="1" applyAlignment="1">
      <alignment/>
    </xf>
    <xf numFmtId="0" fontId="0" fillId="0" borderId="49" xfId="0" applyBorder="1" applyAlignment="1">
      <alignment/>
    </xf>
    <xf numFmtId="0" fontId="0" fillId="0" borderId="30" xfId="0" applyBorder="1" applyAlignment="1">
      <alignment vertical="top"/>
    </xf>
    <xf numFmtId="0" fontId="0" fillId="0" borderId="71" xfId="0" applyBorder="1" applyAlignment="1">
      <alignment vertical="top"/>
    </xf>
    <xf numFmtId="0" fontId="0" fillId="0" borderId="32" xfId="0" applyBorder="1" applyAlignment="1">
      <alignment vertical="top"/>
    </xf>
    <xf numFmtId="0" fontId="0" fillId="0" borderId="37" xfId="0" applyBorder="1" applyAlignment="1">
      <alignment vertical="top"/>
    </xf>
    <xf numFmtId="0" fontId="15" fillId="0" borderId="25" xfId="0" applyFont="1" applyBorder="1" applyAlignment="1">
      <alignment/>
    </xf>
    <xf numFmtId="0" fontId="15" fillId="0" borderId="14" xfId="0" applyFont="1" applyBorder="1" applyAlignment="1">
      <alignment/>
    </xf>
    <xf numFmtId="0" fontId="0" fillId="0" borderId="53" xfId="0" applyBorder="1" applyAlignment="1">
      <alignment/>
    </xf>
    <xf numFmtId="0" fontId="0" fillId="0" borderId="72" xfId="0" applyBorder="1" applyAlignment="1">
      <alignment/>
    </xf>
    <xf numFmtId="0" fontId="0" fillId="0" borderId="53" xfId="0" applyBorder="1" applyAlignment="1">
      <alignment horizontal="left"/>
    </xf>
    <xf numFmtId="0" fontId="0" fillId="0" borderId="73" xfId="0" applyBorder="1" applyAlignment="1">
      <alignment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left"/>
    </xf>
    <xf numFmtId="0" fontId="15" fillId="0" borderId="13" xfId="0" applyFont="1" applyFill="1" applyBorder="1" applyAlignment="1">
      <alignment/>
    </xf>
    <xf numFmtId="0" fontId="15" fillId="0" borderId="15" xfId="0" applyFont="1" applyFill="1" applyBorder="1" applyAlignment="1">
      <alignment/>
    </xf>
    <xf numFmtId="0" fontId="15" fillId="0" borderId="13" xfId="0" applyFont="1" applyBorder="1" applyAlignment="1">
      <alignment/>
    </xf>
    <xf numFmtId="0" fontId="15" fillId="0" borderId="45" xfId="0" applyFont="1" applyBorder="1" applyAlignment="1">
      <alignment/>
    </xf>
    <xf numFmtId="0" fontId="15" fillId="0" borderId="15" xfId="0" applyFont="1" applyBorder="1" applyAlignment="1">
      <alignment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15" fillId="0" borderId="9" xfId="0" applyFont="1" applyBorder="1" applyAlignment="1">
      <alignment/>
    </xf>
    <xf numFmtId="0" fontId="15" fillId="0" borderId="46" xfId="0" applyFont="1" applyBorder="1" applyAlignment="1">
      <alignment/>
    </xf>
    <xf numFmtId="0" fontId="0" fillId="7" borderId="23" xfId="0" applyFill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7" borderId="55" xfId="0" applyFill="1" applyBorder="1" applyAlignment="1">
      <alignment horizontal="center" vertical="center"/>
    </xf>
    <xf numFmtId="0" fontId="15" fillId="0" borderId="11" xfId="0" applyFont="1" applyBorder="1" applyAlignment="1">
      <alignment/>
    </xf>
    <xf numFmtId="0" fontId="15" fillId="0" borderId="16" xfId="0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57" xfId="0" applyFont="1" applyBorder="1" applyAlignment="1">
      <alignment/>
    </xf>
    <xf numFmtId="0" fontId="15" fillId="0" borderId="75" xfId="0" applyFont="1" applyBorder="1" applyAlignment="1">
      <alignment/>
    </xf>
    <xf numFmtId="0" fontId="15" fillId="0" borderId="69" xfId="0" applyFont="1" applyBorder="1" applyAlignment="1">
      <alignment horizontal="center"/>
    </xf>
    <xf numFmtId="0" fontId="15" fillId="0" borderId="59" xfId="0" applyFont="1" applyBorder="1" applyAlignment="1">
      <alignment/>
    </xf>
    <xf numFmtId="0" fontId="0" fillId="0" borderId="76" xfId="0" applyBorder="1" applyAlignment="1">
      <alignment/>
    </xf>
    <xf numFmtId="0" fontId="15" fillId="0" borderId="58" xfId="0" applyFont="1" applyBorder="1" applyAlignment="1">
      <alignment/>
    </xf>
    <xf numFmtId="0" fontId="15" fillId="0" borderId="7" xfId="0" applyFont="1" applyBorder="1" applyAlignment="1">
      <alignment/>
    </xf>
    <xf numFmtId="0" fontId="15" fillId="0" borderId="59" xfId="0" applyFont="1" applyBorder="1" applyAlignment="1">
      <alignment horizontal="center"/>
    </xf>
    <xf numFmtId="0" fontId="15" fillId="0" borderId="43" xfId="0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73" xfId="0" applyFont="1" applyBorder="1" applyAlignment="1">
      <alignment horizontal="center"/>
    </xf>
    <xf numFmtId="0" fontId="15" fillId="0" borderId="2" xfId="0" applyFont="1" applyBorder="1" applyAlignment="1">
      <alignment/>
    </xf>
    <xf numFmtId="0" fontId="0" fillId="5" borderId="21" xfId="0" applyFill="1" applyBorder="1" applyAlignment="1">
      <alignment horizontal="center" vertical="top"/>
    </xf>
    <xf numFmtId="0" fontId="0" fillId="5" borderId="20" xfId="0" applyFill="1" applyBorder="1" applyAlignment="1">
      <alignment vertical="top"/>
    </xf>
    <xf numFmtId="0" fontId="0" fillId="5" borderId="11" xfId="0" applyFill="1" applyBorder="1" applyAlignment="1">
      <alignment horizontal="center" vertical="top"/>
    </xf>
    <xf numFmtId="0" fontId="0" fillId="5" borderId="9" xfId="0" applyFill="1" applyBorder="1" applyAlignment="1">
      <alignment vertical="top"/>
    </xf>
    <xf numFmtId="0" fontId="0" fillId="0" borderId="29" xfId="0" applyFill="1" applyBorder="1" applyAlignment="1">
      <alignment vertical="top"/>
    </xf>
    <xf numFmtId="0" fontId="0" fillId="0" borderId="31" xfId="0" applyFill="1" applyBorder="1" applyAlignment="1">
      <alignment vertical="top"/>
    </xf>
    <xf numFmtId="0" fontId="0" fillId="0" borderId="28" xfId="0" applyFill="1" applyBorder="1" applyAlignment="1">
      <alignment vertical="top"/>
    </xf>
    <xf numFmtId="0" fontId="8" fillId="0" borderId="14" xfId="0" applyFont="1" applyBorder="1" applyAlignment="1">
      <alignment horizontal="center" vertical="top"/>
    </xf>
    <xf numFmtId="0" fontId="8" fillId="0" borderId="16" xfId="0" applyFont="1" applyBorder="1" applyAlignment="1">
      <alignment horizontal="center" vertical="top"/>
    </xf>
    <xf numFmtId="0" fontId="8" fillId="0" borderId="10" xfId="0" applyFont="1" applyBorder="1" applyAlignment="1">
      <alignment vertical="top"/>
    </xf>
    <xf numFmtId="0" fontId="8" fillId="0" borderId="11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5" xfId="0" applyBorder="1" applyAlignment="1">
      <alignment vertical="top"/>
    </xf>
    <xf numFmtId="0" fontId="8" fillId="0" borderId="46" xfId="0" applyFont="1" applyBorder="1" applyAlignment="1">
      <alignment horizontal="center" vertical="top"/>
    </xf>
    <xf numFmtId="0" fontId="8" fillId="0" borderId="9" xfId="0" applyFont="1" applyBorder="1" applyAlignment="1">
      <alignment vertical="top"/>
    </xf>
    <xf numFmtId="0" fontId="0" fillId="0" borderId="45" xfId="0" applyBorder="1" applyAlignment="1">
      <alignment vertical="top"/>
    </xf>
    <xf numFmtId="0" fontId="8" fillId="0" borderId="46" xfId="0" applyFont="1" applyBorder="1" applyAlignment="1">
      <alignment vertical="top"/>
    </xf>
    <xf numFmtId="0" fontId="8" fillId="0" borderId="56" xfId="0" applyFont="1" applyBorder="1" applyAlignment="1">
      <alignment vertical="top"/>
    </xf>
    <xf numFmtId="0" fontId="8" fillId="0" borderId="77" xfId="0" applyFont="1" applyBorder="1" applyAlignment="1">
      <alignment vertical="top"/>
    </xf>
    <xf numFmtId="0" fontId="8" fillId="0" borderId="57" xfId="0" applyFont="1" applyBorder="1" applyAlignment="1">
      <alignment horizontal="center" vertical="top"/>
    </xf>
    <xf numFmtId="0" fontId="8" fillId="0" borderId="75" xfId="0" applyFont="1" applyBorder="1" applyAlignment="1">
      <alignment vertical="top"/>
    </xf>
    <xf numFmtId="0" fontId="0" fillId="10" borderId="56" xfId="0" applyFill="1" applyBorder="1" applyAlignment="1">
      <alignment horizontal="center"/>
    </xf>
    <xf numFmtId="0" fontId="0" fillId="10" borderId="77" xfId="0" applyFill="1" applyBorder="1" applyAlignment="1">
      <alignment horizontal="center"/>
    </xf>
    <xf numFmtId="0" fontId="0" fillId="10" borderId="24" xfId="0" applyFill="1" applyBorder="1" applyAlignment="1">
      <alignment horizontal="center"/>
    </xf>
    <xf numFmtId="0" fontId="0" fillId="10" borderId="74" xfId="0" applyFill="1" applyBorder="1" applyAlignment="1">
      <alignment horizontal="center"/>
    </xf>
    <xf numFmtId="0" fontId="8" fillId="0" borderId="16" xfId="0" applyFont="1" applyBorder="1" applyAlignment="1">
      <alignment vertical="top"/>
    </xf>
    <xf numFmtId="0" fontId="8" fillId="0" borderId="36" xfId="0" applyFont="1" applyBorder="1" applyAlignment="1">
      <alignment vertical="top"/>
    </xf>
    <xf numFmtId="0" fontId="8" fillId="0" borderId="22" xfId="0" applyFont="1" applyBorder="1" applyAlignment="1">
      <alignment vertical="top"/>
    </xf>
    <xf numFmtId="0" fontId="0" fillId="5" borderId="11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0" fontId="19" fillId="9" borderId="48" xfId="0" applyFont="1" applyFill="1" applyBorder="1" applyAlignment="1">
      <alignment horizontal="left"/>
    </xf>
    <xf numFmtId="0" fontId="0" fillId="5" borderId="19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5" borderId="10" xfId="0" applyFill="1" applyBorder="1" applyAlignment="1">
      <alignment horizontal="center" vertical="top"/>
    </xf>
    <xf numFmtId="0" fontId="0" fillId="5" borderId="11" xfId="0" applyFill="1" applyBorder="1" applyAlignment="1">
      <alignment vertical="top"/>
    </xf>
    <xf numFmtId="0" fontId="0" fillId="5" borderId="19" xfId="0" applyFill="1" applyBorder="1" applyAlignment="1">
      <alignment horizontal="center" vertical="top"/>
    </xf>
    <xf numFmtId="0" fontId="0" fillId="5" borderId="21" xfId="0" applyFill="1" applyBorder="1" applyAlignment="1">
      <alignment vertical="top"/>
    </xf>
    <xf numFmtId="0" fontId="0" fillId="5" borderId="14" xfId="0" applyFill="1" applyBorder="1" applyAlignment="1">
      <alignment vertical="top"/>
    </xf>
    <xf numFmtId="0" fontId="0" fillId="5" borderId="16" xfId="0" applyFill="1" applyBorder="1" applyAlignment="1">
      <alignment vertical="top"/>
    </xf>
    <xf numFmtId="0" fontId="0" fillId="5" borderId="46" xfId="0" applyFill="1" applyBorder="1" applyAlignment="1">
      <alignment vertical="top"/>
    </xf>
    <xf numFmtId="0" fontId="7" fillId="0" borderId="17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'SS-Belichtungsreihe'!$Q$3</c:f>
              <c:strCache>
                <c:ptCount val="1"/>
                <c:pt idx="0">
                  <c:v>gem Belichtung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'SS-Belichtungsreihe'!$Q$4:$Q$20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'SS-Belichtungsreihe'!$R$3</c:f>
              <c:strCache>
                <c:ptCount val="1"/>
                <c:pt idx="0">
                  <c:v>Schwarzschild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8100">
                <a:solidFill>
                  <a:srgbClr val="FF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pattFill prst="pct50">
                  <a:fgClr>
                    <a:srgbClr val="FFFFFF"/>
                  </a:fgClr>
                  <a:bgClr>
                    <a:srgbClr val="969696"/>
                  </a:bgClr>
                </a:pattFill>
                <a:ln w="3175">
                  <a:noFill/>
                </a:ln>
              </c:spPr>
            </c:trendlineLbl>
          </c:trendline>
          <c:val>
            <c:numRef>
              <c:f>'SS-Belichtungsreihe'!$R$4:$R$20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1"/>
        </c:ser>
        <c:ser>
          <c:idx val="2"/>
          <c:order val="2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'SS-Belichtungsreihe'!$J$4:$J$20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axId val="44897955"/>
        <c:axId val="1428412"/>
      </c:lineChart>
      <c:catAx>
        <c:axId val="44897955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428412"/>
        <c:crosses val="autoZero"/>
        <c:auto val="1"/>
        <c:lblOffset val="100"/>
        <c:noMultiLvlLbl val="0"/>
      </c:catAx>
      <c:valAx>
        <c:axId val="1428412"/>
        <c:scaling>
          <c:orientation val="minMax"/>
          <c:max val="2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897955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21</xdr:row>
      <xdr:rowOff>28575</xdr:rowOff>
    </xdr:from>
    <xdr:to>
      <xdr:col>13</xdr:col>
      <xdr:colOff>723900</xdr:colOff>
      <xdr:row>37</xdr:row>
      <xdr:rowOff>152400</xdr:rowOff>
    </xdr:to>
    <xdr:graphicFrame>
      <xdr:nvGraphicFramePr>
        <xdr:cNvPr id="1" name="Chart 8"/>
        <xdr:cNvGraphicFramePr/>
      </xdr:nvGraphicFramePr>
      <xdr:xfrm>
        <a:off x="5286375" y="4210050"/>
        <a:ext cx="45243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2:P84"/>
  <sheetViews>
    <sheetView showGridLines="0" showRowColHeaders="0" showZeros="0" tabSelected="1" showOutlineSymbols="0" workbookViewId="0" topLeftCell="A1">
      <selection activeCell="C5" sqref="C5"/>
    </sheetView>
  </sheetViews>
  <sheetFormatPr defaultColWidth="11.421875" defaultRowHeight="12.75"/>
  <cols>
    <col min="1" max="1" width="3.28125" style="259" customWidth="1"/>
    <col min="2" max="2" width="11.421875" style="259" customWidth="1"/>
    <col min="3" max="3" width="12.421875" style="259" customWidth="1"/>
    <col min="4" max="6" width="11.421875" style="259" customWidth="1"/>
    <col min="7" max="8" width="11.421875" style="310" hidden="1" customWidth="1"/>
    <col min="9" max="9" width="5.140625" style="259" customWidth="1"/>
    <col min="10" max="14" width="11.421875" style="259" customWidth="1"/>
    <col min="15" max="16" width="0" style="259" hidden="1" customWidth="1"/>
    <col min="17" max="16384" width="11.421875" style="259" customWidth="1"/>
  </cols>
  <sheetData>
    <row r="1" ht="13.5" thickBot="1"/>
    <row r="2" spans="2:16" ht="16.5" thickBot="1">
      <c r="B2" s="379" t="s">
        <v>0</v>
      </c>
      <c r="C2" s="380"/>
      <c r="D2" s="380"/>
      <c r="E2" s="380"/>
      <c r="F2" s="381"/>
      <c r="G2" s="25" t="s">
        <v>43</v>
      </c>
      <c r="H2" s="26"/>
      <c r="J2" s="379" t="s">
        <v>47</v>
      </c>
      <c r="K2" s="380"/>
      <c r="L2" s="380"/>
      <c r="M2" s="380"/>
      <c r="N2" s="381"/>
      <c r="O2" s="148"/>
      <c r="P2" s="148"/>
    </row>
    <row r="3" spans="2:16" ht="15.75">
      <c r="B3" s="16" t="s">
        <v>18</v>
      </c>
      <c r="C3" s="27">
        <f>IF(G7=TRUE,(LN(C5/16))/(LN(C8/C10)),"")</f>
      </c>
      <c r="D3" s="375" t="s">
        <v>15</v>
      </c>
      <c r="E3" s="375"/>
      <c r="F3" s="376"/>
      <c r="G3" s="20" t="b">
        <f>(C3="")</f>
        <v>1</v>
      </c>
      <c r="H3" s="21"/>
      <c r="J3" s="388" t="s">
        <v>69</v>
      </c>
      <c r="K3" s="389"/>
      <c r="L3" s="389"/>
      <c r="M3" s="389"/>
      <c r="N3" s="390"/>
      <c r="O3" s="148"/>
      <c r="P3" s="148"/>
    </row>
    <row r="4" spans="2:16" ht="16.5" thickBot="1">
      <c r="B4" s="17" t="s">
        <v>20</v>
      </c>
      <c r="C4" s="28">
        <f>IF(G6=TRUE,1-((LN(2)*(C6-C9))/(LN(C5/C8))),"")</f>
      </c>
      <c r="D4" s="373" t="s">
        <v>19</v>
      </c>
      <c r="E4" s="373"/>
      <c r="F4" s="374"/>
      <c r="G4" s="22" t="b">
        <f>(C4="")</f>
        <v>1</v>
      </c>
      <c r="H4" s="23"/>
      <c r="J4" s="54" t="s">
        <v>38</v>
      </c>
      <c r="K4" s="270">
        <f>IF(G16=TRUE,(G15^(1-(1/H15)))*(C13^(1/H15)),"")</f>
      </c>
      <c r="L4" s="51" t="s">
        <v>59</v>
      </c>
      <c r="M4" s="51"/>
      <c r="N4" s="53"/>
      <c r="O4" s="148" t="b">
        <f>AND(K4&lt;"")</f>
        <v>0</v>
      </c>
      <c r="P4" s="148"/>
    </row>
    <row r="5" spans="1:16" ht="15.75">
      <c r="A5" s="259" t="s">
        <v>17</v>
      </c>
      <c r="B5" s="16" t="s">
        <v>3</v>
      </c>
      <c r="C5" s="282" t="s">
        <v>17</v>
      </c>
      <c r="D5" s="375" t="s">
        <v>9</v>
      </c>
      <c r="E5" s="375"/>
      <c r="F5" s="376"/>
      <c r="G5" s="22"/>
      <c r="H5" s="23"/>
      <c r="J5" s="54" t="s">
        <v>73</v>
      </c>
      <c r="K5" s="271">
        <f>IF(O4=TRUE,(G15^(1-(1/H15))),"")</f>
      </c>
      <c r="L5" s="51"/>
      <c r="M5" s="51"/>
      <c r="N5" s="53"/>
      <c r="O5" s="148"/>
      <c r="P5" s="148"/>
    </row>
    <row r="6" spans="2:16" ht="15.75">
      <c r="B6" s="18" t="s">
        <v>4</v>
      </c>
      <c r="C6" s="283" t="s">
        <v>17</v>
      </c>
      <c r="D6" s="368" t="s">
        <v>10</v>
      </c>
      <c r="E6" s="368"/>
      <c r="F6" s="369"/>
      <c r="G6" s="22" t="b">
        <f>AND(C6&lt;"")</f>
        <v>0</v>
      </c>
      <c r="H6" s="257" t="s">
        <v>17</v>
      </c>
      <c r="J6" s="55" t="s">
        <v>74</v>
      </c>
      <c r="K6" s="271">
        <f>IF(O4=TRUE,(1/H15),"")</f>
      </c>
      <c r="L6" s="51" t="s">
        <v>17</v>
      </c>
      <c r="M6" s="51"/>
      <c r="N6" s="53"/>
      <c r="O6" s="148"/>
      <c r="P6" s="148"/>
    </row>
    <row r="7" spans="2:16" ht="16.5" thickBot="1">
      <c r="B7" s="17" t="s">
        <v>5</v>
      </c>
      <c r="C7" s="284" t="s">
        <v>17</v>
      </c>
      <c r="D7" s="373" t="s">
        <v>11</v>
      </c>
      <c r="E7" s="373"/>
      <c r="F7" s="374"/>
      <c r="G7" s="22" t="b">
        <f>AND(C7&lt;"")</f>
        <v>0</v>
      </c>
      <c r="H7" s="23"/>
      <c r="J7" s="55" t="s">
        <v>55</v>
      </c>
      <c r="K7" s="272" t="str">
        <f>C13</f>
        <v> </v>
      </c>
      <c r="L7" s="51" t="s">
        <v>27</v>
      </c>
      <c r="M7" s="51"/>
      <c r="N7" s="53"/>
      <c r="O7" s="148" t="b">
        <f>AND(K7&lt;"")</f>
        <v>0</v>
      </c>
      <c r="P7" s="148"/>
    </row>
    <row r="8" spans="2:16" ht="15.75">
      <c r="B8" s="16" t="s">
        <v>6</v>
      </c>
      <c r="C8" s="282" t="s">
        <v>17</v>
      </c>
      <c r="D8" s="375" t="s">
        <v>12</v>
      </c>
      <c r="E8" s="375"/>
      <c r="F8" s="376"/>
      <c r="G8" s="24"/>
      <c r="H8" s="23"/>
      <c r="J8" s="52" t="s">
        <v>52</v>
      </c>
      <c r="K8" s="270">
        <f>IF(G13=TRUE,K5*K7^K6,"")</f>
      </c>
      <c r="L8" s="51" t="s">
        <v>60</v>
      </c>
      <c r="M8" s="51"/>
      <c r="N8" s="53"/>
      <c r="O8" s="148"/>
      <c r="P8" s="148"/>
    </row>
    <row r="9" spans="2:16" ht="16.5" thickBot="1">
      <c r="B9" s="18" t="s">
        <v>7</v>
      </c>
      <c r="C9" s="283" t="s">
        <v>17</v>
      </c>
      <c r="D9" s="368" t="s">
        <v>13</v>
      </c>
      <c r="E9" s="368"/>
      <c r="F9" s="369"/>
      <c r="G9" s="24"/>
      <c r="H9" s="23"/>
      <c r="J9" s="55" t="s">
        <v>58</v>
      </c>
      <c r="K9" s="271">
        <f>IF(G13=TRUE,(LN(K5)+K6*LN(K7)),"")</f>
      </c>
      <c r="L9" s="51" t="s">
        <v>57</v>
      </c>
      <c r="M9" s="51"/>
      <c r="N9" s="53"/>
      <c r="O9" s="148"/>
      <c r="P9" s="148"/>
    </row>
    <row r="10" spans="2:16" ht="16.5" thickBot="1">
      <c r="B10" s="86" t="s">
        <v>8</v>
      </c>
      <c r="C10" s="285" t="s">
        <v>17</v>
      </c>
      <c r="D10" s="377" t="s">
        <v>14</v>
      </c>
      <c r="E10" s="377"/>
      <c r="F10" s="378"/>
      <c r="G10" s="24"/>
      <c r="H10" s="23"/>
      <c r="J10" s="45" t="s">
        <v>51</v>
      </c>
      <c r="K10" s="46" t="s">
        <v>52</v>
      </c>
      <c r="L10" s="273">
        <f>IF(G13=TRUE,K5*K7^K6,"")</f>
      </c>
      <c r="M10" s="47"/>
      <c r="N10" s="277" t="b">
        <f>(K4=L10)</f>
        <v>1</v>
      </c>
      <c r="O10" s="148" t="e">
        <f>(L12^(1-(1/L11)))*(K7^(1/L11))</f>
        <v>#VALUE!</v>
      </c>
      <c r="P10" s="148"/>
    </row>
    <row r="11" spans="2:16" ht="15.75">
      <c r="B11" s="16" t="s">
        <v>21</v>
      </c>
      <c r="C11" s="29">
        <f>IF(G7=TRUE,((C8^C3)/10)^(1/(C3-1)),"")</f>
      </c>
      <c r="D11" s="375" t="s">
        <v>28</v>
      </c>
      <c r="E11" s="375"/>
      <c r="F11" s="376"/>
      <c r="G11" s="224" t="b">
        <f>(C11&lt;"")</f>
        <v>0</v>
      </c>
      <c r="H11" s="23"/>
      <c r="J11" s="49" t="s">
        <v>17</v>
      </c>
      <c r="K11" s="44" t="s">
        <v>53</v>
      </c>
      <c r="L11" s="274">
        <f>IF(O4=TRUE,1/K6,"")</f>
      </c>
      <c r="M11" s="43"/>
      <c r="N11" s="278" t="b">
        <f>(H15=L11)</f>
        <v>1</v>
      </c>
      <c r="O11" s="148" t="b">
        <f>AND(L11&lt;"")</f>
        <v>0</v>
      </c>
      <c r="P11" s="148"/>
    </row>
    <row r="12" spans="2:16" ht="16.5" thickBot="1">
      <c r="B12" s="17" t="s">
        <v>22</v>
      </c>
      <c r="C12" s="226">
        <f>IF(G4=TRUE,"",C5*(2^(C6/(C4-1))))</f>
      </c>
      <c r="D12" s="373" t="s">
        <v>23</v>
      </c>
      <c r="E12" s="373"/>
      <c r="F12" s="374"/>
      <c r="G12" s="225" t="b">
        <f>(C12&lt;"")</f>
        <v>0</v>
      </c>
      <c r="H12" s="38"/>
      <c r="J12" s="49" t="s">
        <v>17</v>
      </c>
      <c r="K12" s="44" t="s">
        <v>54</v>
      </c>
      <c r="L12" s="275">
        <f>IF(O4=TRUE,K5^(1/(1-K6)),"")</f>
      </c>
      <c r="M12" s="43"/>
      <c r="N12" s="278" t="b">
        <f>(G15=L12)</f>
        <v>1</v>
      </c>
      <c r="O12" s="148" t="b">
        <f>AND(L12&lt;"")</f>
        <v>0</v>
      </c>
      <c r="P12" s="148"/>
    </row>
    <row r="13" spans="2:16" ht="16.5" thickBot="1">
      <c r="B13" s="19" t="s">
        <v>35</v>
      </c>
      <c r="C13" s="286" t="s">
        <v>17</v>
      </c>
      <c r="D13" s="382" t="s">
        <v>27</v>
      </c>
      <c r="E13" s="383"/>
      <c r="F13" s="384"/>
      <c r="G13" s="227" t="b">
        <f>(C13&lt;"")</f>
        <v>0</v>
      </c>
      <c r="H13" s="228"/>
      <c r="J13" s="49" t="s">
        <v>17</v>
      </c>
      <c r="K13" s="5"/>
      <c r="L13" s="44" t="s">
        <v>78</v>
      </c>
      <c r="M13" s="44"/>
      <c r="N13" s="278" t="b">
        <f>(K4=L10)</f>
        <v>1</v>
      </c>
      <c r="O13" s="148"/>
      <c r="P13" s="148"/>
    </row>
    <row r="14" spans="2:16" ht="15.75" customHeight="1" thickBot="1">
      <c r="B14" s="363" t="s">
        <v>38</v>
      </c>
      <c r="C14" s="30">
        <f>IF(G7=TRUE,G15*(C13/G15)^(1/C3),"")</f>
      </c>
      <c r="D14" s="368" t="s">
        <v>2</v>
      </c>
      <c r="E14" s="368"/>
      <c r="F14" s="369"/>
      <c r="G14" s="39" t="s">
        <v>36</v>
      </c>
      <c r="H14" s="21" t="s">
        <v>37</v>
      </c>
      <c r="J14" s="8"/>
      <c r="K14" s="9"/>
      <c r="L14" s="9"/>
      <c r="M14" s="9"/>
      <c r="N14" s="12"/>
      <c r="O14" s="148"/>
      <c r="P14" s="148"/>
    </row>
    <row r="15" spans="2:16" ht="15.75" customHeight="1" thickBot="1">
      <c r="B15" s="354"/>
      <c r="C15" s="41">
        <f>IF(G7=TRUE,TIME(0,0,C14),"")</f>
      </c>
      <c r="D15" s="394" t="s">
        <v>46</v>
      </c>
      <c r="E15" s="395"/>
      <c r="F15" s="362"/>
      <c r="G15" s="316">
        <f>IF(G11=FALSE,C12,C11)</f>
      </c>
      <c r="H15" s="40">
        <f>IF(G4=FALSE,C4,C3)</f>
      </c>
      <c r="J15" s="35" t="s">
        <v>69</v>
      </c>
      <c r="K15" s="6"/>
      <c r="L15" s="6"/>
      <c r="M15" s="6"/>
      <c r="N15" s="7"/>
      <c r="O15" s="148"/>
      <c r="P15" s="148"/>
    </row>
    <row r="16" spans="2:16" ht="16.5" thickBot="1">
      <c r="B16" s="17" t="s">
        <v>39</v>
      </c>
      <c r="C16" s="31">
        <f>IF(G4=FALSE,_XLL.VRUNDEN((1-H15)*(LN(C13/G15))/LN(2),0.3333),"")</f>
      </c>
      <c r="D16" s="385" t="s">
        <v>77</v>
      </c>
      <c r="E16" s="386"/>
      <c r="F16" s="387"/>
      <c r="G16" s="258" t="b">
        <f>AND(G15&lt;"")</f>
        <v>0</v>
      </c>
      <c r="H16" s="311"/>
      <c r="J16" s="291" t="s">
        <v>75</v>
      </c>
      <c r="K16" s="294">
        <f>IF(O11=TRUE,(L11-1)/(L12*LN(2)),"")</f>
      </c>
      <c r="L16" s="292" t="s">
        <v>17</v>
      </c>
      <c r="M16" s="47" t="s">
        <v>17</v>
      </c>
      <c r="N16" s="48" t="s">
        <v>17</v>
      </c>
      <c r="O16" s="148"/>
      <c r="P16" s="148"/>
    </row>
    <row r="17" spans="2:16" ht="3" customHeight="1" thickBot="1">
      <c r="B17" s="358"/>
      <c r="C17" s="389"/>
      <c r="D17" s="389"/>
      <c r="E17" s="389"/>
      <c r="F17" s="390"/>
      <c r="G17" s="148"/>
      <c r="H17" s="148"/>
      <c r="J17" s="289"/>
      <c r="K17" s="295"/>
      <c r="L17" s="43"/>
      <c r="M17" s="43"/>
      <c r="N17" s="50"/>
      <c r="O17" s="148" t="b">
        <f>AND(K18&lt;"")</f>
        <v>0</v>
      </c>
      <c r="P17" s="148"/>
    </row>
    <row r="18" spans="2:16" ht="16.5" thickBot="1">
      <c r="B18" s="33"/>
      <c r="C18" s="359" t="s">
        <v>44</v>
      </c>
      <c r="D18" s="392"/>
      <c r="E18" s="32"/>
      <c r="F18" s="34" t="s">
        <v>45</v>
      </c>
      <c r="G18" s="148"/>
      <c r="H18" s="148"/>
      <c r="J18" s="55" t="s">
        <v>76</v>
      </c>
      <c r="K18" s="276">
        <f>IF(O11=TRUE,(1-L11)/LN(2),"")</f>
      </c>
      <c r="L18" s="290" t="s">
        <v>17</v>
      </c>
      <c r="M18" s="43" t="s">
        <v>17</v>
      </c>
      <c r="N18" s="50" t="s">
        <v>17</v>
      </c>
      <c r="O18" s="148"/>
      <c r="P18" s="148"/>
    </row>
    <row r="19" spans="2:16" ht="3" customHeight="1" thickBot="1">
      <c r="B19" s="355"/>
      <c r="C19" s="356"/>
      <c r="D19" s="356"/>
      <c r="E19" s="356"/>
      <c r="F19" s="357"/>
      <c r="G19" s="148"/>
      <c r="H19" s="148"/>
      <c r="J19" s="289"/>
      <c r="K19" s="295"/>
      <c r="L19" s="43"/>
      <c r="M19" s="43"/>
      <c r="N19" s="50"/>
      <c r="O19" s="147" t="s">
        <v>81</v>
      </c>
      <c r="P19" s="148"/>
    </row>
    <row r="20" spans="2:16" ht="16.5" thickBot="1">
      <c r="B20" s="1"/>
      <c r="C20" s="10"/>
      <c r="D20" s="10"/>
      <c r="E20" s="10"/>
      <c r="F20" s="11"/>
      <c r="G20" s="148"/>
      <c r="H20" s="148"/>
      <c r="J20" s="293" t="s">
        <v>72</v>
      </c>
      <c r="K20" s="296">
        <f>IF(G13=TRUE,K16+(K18*(LN(K7))),"")</f>
      </c>
      <c r="L20" s="287" t="s">
        <v>77</v>
      </c>
      <c r="M20" s="287"/>
      <c r="N20" s="288"/>
      <c r="O20" s="313"/>
      <c r="P20" s="148" t="s">
        <v>17</v>
      </c>
    </row>
    <row r="21" spans="2:16" ht="17.25" thickBot="1">
      <c r="B21" s="370" t="s">
        <v>26</v>
      </c>
      <c r="C21" s="371"/>
      <c r="D21" s="371"/>
      <c r="E21" s="371"/>
      <c r="F21" s="372"/>
      <c r="G21" s="148"/>
      <c r="H21" s="148"/>
      <c r="J21" s="45" t="s">
        <v>51</v>
      </c>
      <c r="K21" s="10" t="s">
        <v>80</v>
      </c>
      <c r="L21" s="281">
        <f>IF(O17=TRUE,1-K18*LN(2),"")</f>
      </c>
      <c r="M21" s="10"/>
      <c r="N21" s="277" t="b">
        <f>(H15=L21)</f>
        <v>1</v>
      </c>
      <c r="O21" s="148"/>
      <c r="P21" s="148"/>
    </row>
    <row r="22" spans="2:16" ht="15.75">
      <c r="B22" s="388" t="s">
        <v>1</v>
      </c>
      <c r="C22" s="389"/>
      <c r="D22" s="389"/>
      <c r="E22" s="389"/>
      <c r="F22" s="390"/>
      <c r="G22" s="148"/>
      <c r="H22" s="148"/>
      <c r="J22" s="49"/>
      <c r="K22" s="5"/>
      <c r="L22" s="42" t="s">
        <v>79</v>
      </c>
      <c r="M22" s="44"/>
      <c r="N22" s="57"/>
      <c r="O22" s="314"/>
      <c r="P22" s="148"/>
    </row>
    <row r="23" spans="2:16" ht="16.5" thickBot="1">
      <c r="B23" s="36" t="s">
        <v>30</v>
      </c>
      <c r="C23" s="391" t="s">
        <v>16</v>
      </c>
      <c r="D23" s="391"/>
      <c r="E23" s="391"/>
      <c r="F23" s="392"/>
      <c r="G23" s="148"/>
      <c r="H23" s="148"/>
      <c r="J23" s="8"/>
      <c r="K23" s="9"/>
      <c r="L23" s="9"/>
      <c r="M23" s="9"/>
      <c r="N23" s="12"/>
      <c r="O23" s="148"/>
      <c r="P23" s="148"/>
    </row>
    <row r="24" spans="2:16" ht="15.75">
      <c r="B24" s="36" t="s">
        <v>31</v>
      </c>
      <c r="C24" s="391" t="s">
        <v>32</v>
      </c>
      <c r="D24" s="391"/>
      <c r="E24" s="391"/>
      <c r="F24" s="392"/>
      <c r="G24" s="148"/>
      <c r="H24" s="148"/>
      <c r="J24" s="37" t="s">
        <v>61</v>
      </c>
      <c r="K24" s="2"/>
      <c r="L24" s="2"/>
      <c r="M24" s="2"/>
      <c r="N24" s="3"/>
      <c r="O24" s="148"/>
      <c r="P24" s="148"/>
    </row>
    <row r="25" spans="2:16" ht="16.5" thickBot="1">
      <c r="B25" s="8"/>
      <c r="C25" s="9"/>
      <c r="D25" s="9"/>
      <c r="E25" s="9"/>
      <c r="F25" s="12"/>
      <c r="G25" s="148"/>
      <c r="H25" s="148"/>
      <c r="I25" s="260" t="s">
        <v>17</v>
      </c>
      <c r="J25" s="36" t="s">
        <v>48</v>
      </c>
      <c r="K25" s="6" t="s">
        <v>56</v>
      </c>
      <c r="L25" s="6"/>
      <c r="M25" s="6"/>
      <c r="N25" s="7"/>
      <c r="O25" s="148"/>
      <c r="P25" s="148"/>
    </row>
    <row r="26" spans="2:16" ht="15.75">
      <c r="B26" s="388" t="s">
        <v>29</v>
      </c>
      <c r="C26" s="389"/>
      <c r="D26" s="389"/>
      <c r="E26" s="389"/>
      <c r="F26" s="390"/>
      <c r="G26" s="148"/>
      <c r="H26" s="148"/>
      <c r="J26" s="4"/>
      <c r="K26" s="6" t="s">
        <v>63</v>
      </c>
      <c r="L26" s="6"/>
      <c r="M26" s="6"/>
      <c r="N26" s="7"/>
      <c r="O26" s="148"/>
      <c r="P26" s="148"/>
    </row>
    <row r="27" spans="2:16" ht="15.75">
      <c r="B27" s="36" t="s">
        <v>30</v>
      </c>
      <c r="C27" s="391" t="s">
        <v>33</v>
      </c>
      <c r="D27" s="391"/>
      <c r="E27" s="391"/>
      <c r="F27" s="392"/>
      <c r="G27" s="148"/>
      <c r="H27" s="148"/>
      <c r="I27" s="261" t="s">
        <v>17</v>
      </c>
      <c r="J27" s="4"/>
      <c r="K27" s="6" t="s">
        <v>64</v>
      </c>
      <c r="L27" s="6"/>
      <c r="M27" s="6"/>
      <c r="N27" s="7"/>
      <c r="O27" s="148"/>
      <c r="P27" s="148"/>
    </row>
    <row r="28" spans="2:16" ht="15.75">
      <c r="B28" s="36" t="s">
        <v>31</v>
      </c>
      <c r="C28" s="391" t="s">
        <v>34</v>
      </c>
      <c r="D28" s="391"/>
      <c r="E28" s="391"/>
      <c r="F28" s="392"/>
      <c r="G28" s="148" t="s">
        <v>17</v>
      </c>
      <c r="H28" s="148" t="s">
        <v>17</v>
      </c>
      <c r="I28" s="262" t="s">
        <v>17</v>
      </c>
      <c r="J28" s="36" t="s">
        <v>49</v>
      </c>
      <c r="K28" s="6" t="s">
        <v>65</v>
      </c>
      <c r="L28" s="6"/>
      <c r="M28" s="6"/>
      <c r="N28" s="7"/>
      <c r="O28" s="148"/>
      <c r="P28" s="148"/>
    </row>
    <row r="29" spans="2:16" ht="16.5" thickBot="1">
      <c r="B29" s="8"/>
      <c r="C29" s="9"/>
      <c r="D29" s="9"/>
      <c r="E29" s="9"/>
      <c r="F29" s="12"/>
      <c r="G29" s="312" t="s">
        <v>17</v>
      </c>
      <c r="H29" s="148"/>
      <c r="J29" s="58" t="s">
        <v>50</v>
      </c>
      <c r="K29" s="13" t="s">
        <v>66</v>
      </c>
      <c r="L29" s="13"/>
      <c r="M29" s="13"/>
      <c r="N29" s="59"/>
      <c r="O29" s="148"/>
      <c r="P29" s="148"/>
    </row>
    <row r="30" spans="2:16" ht="13.5" thickBot="1">
      <c r="B30" s="388" t="s">
        <v>24</v>
      </c>
      <c r="C30" s="389"/>
      <c r="D30" s="389"/>
      <c r="E30" s="389"/>
      <c r="F30" s="390"/>
      <c r="G30" s="148"/>
      <c r="H30" s="148"/>
      <c r="J30" s="8"/>
      <c r="K30" s="9"/>
      <c r="L30" s="9"/>
      <c r="M30" s="9"/>
      <c r="N30" s="12"/>
      <c r="O30" s="148"/>
      <c r="P30" s="148"/>
    </row>
    <row r="31" spans="2:16" ht="15.75">
      <c r="B31" s="36" t="s">
        <v>42</v>
      </c>
      <c r="C31" s="391" t="s">
        <v>40</v>
      </c>
      <c r="D31" s="391"/>
      <c r="E31" s="391"/>
      <c r="F31" s="392"/>
      <c r="G31" s="148"/>
      <c r="H31" s="148"/>
      <c r="J31" s="37" t="s">
        <v>62</v>
      </c>
      <c r="K31" s="10"/>
      <c r="L31" s="10"/>
      <c r="M31" s="10"/>
      <c r="N31" s="11"/>
      <c r="O31" s="148"/>
      <c r="P31" s="148"/>
    </row>
    <row r="32" spans="2:16" ht="16.5" thickBot="1">
      <c r="B32" s="8"/>
      <c r="C32" s="9"/>
      <c r="D32" s="9"/>
      <c r="E32" s="9"/>
      <c r="F32" s="12"/>
      <c r="G32" s="148"/>
      <c r="H32" s="148"/>
      <c r="J32" s="36" t="s">
        <v>48</v>
      </c>
      <c r="K32" s="5" t="s">
        <v>70</v>
      </c>
      <c r="L32" s="5"/>
      <c r="M32" s="5"/>
      <c r="N32" s="14"/>
      <c r="O32" s="148"/>
      <c r="P32" s="148"/>
    </row>
    <row r="33" spans="2:16" ht="15.75">
      <c r="B33" s="393" t="s">
        <v>25</v>
      </c>
      <c r="C33" s="391"/>
      <c r="D33" s="391"/>
      <c r="E33" s="391"/>
      <c r="F33" s="392"/>
      <c r="G33" s="148"/>
      <c r="H33" s="148"/>
      <c r="J33" s="4"/>
      <c r="K33" s="5" t="s">
        <v>67</v>
      </c>
      <c r="L33" s="5"/>
      <c r="M33" s="5"/>
      <c r="N33" s="14"/>
      <c r="O33" s="148"/>
      <c r="P33" s="148"/>
    </row>
    <row r="34" spans="2:16" ht="15.75">
      <c r="B34" s="36" t="s">
        <v>42</v>
      </c>
      <c r="C34" s="391" t="s">
        <v>41</v>
      </c>
      <c r="D34" s="391"/>
      <c r="E34" s="391"/>
      <c r="F34" s="392"/>
      <c r="G34" s="148"/>
      <c r="H34" s="148"/>
      <c r="J34" s="4"/>
      <c r="K34" s="5" t="s">
        <v>68</v>
      </c>
      <c r="L34" s="5"/>
      <c r="M34" s="5"/>
      <c r="N34" s="14"/>
      <c r="O34" s="148"/>
      <c r="P34" s="148"/>
    </row>
    <row r="35" spans="2:14" ht="16.5" thickBot="1">
      <c r="B35" s="8"/>
      <c r="C35" s="9"/>
      <c r="D35" s="9"/>
      <c r="E35" s="9"/>
      <c r="F35" s="12"/>
      <c r="G35" s="148"/>
      <c r="H35" s="148"/>
      <c r="J35" s="297" t="s">
        <v>49</v>
      </c>
      <c r="K35" s="9" t="s">
        <v>71</v>
      </c>
      <c r="L35" s="9"/>
      <c r="M35" s="9"/>
      <c r="N35" s="12"/>
    </row>
    <row r="71" spans="2:5" ht="12.75">
      <c r="B71" s="263"/>
      <c r="C71" s="263"/>
      <c r="E71" s="263"/>
    </row>
    <row r="72" spans="2:8" ht="12.75">
      <c r="B72" s="264"/>
      <c r="C72" s="265"/>
      <c r="D72" s="264"/>
      <c r="E72" s="264"/>
      <c r="G72" s="315"/>
      <c r="H72" s="315"/>
    </row>
    <row r="73" spans="2:8" ht="12.75">
      <c r="B73" s="264"/>
      <c r="C73" s="265"/>
      <c r="D73" s="264"/>
      <c r="E73" s="264"/>
      <c r="G73" s="315"/>
      <c r="H73" s="315"/>
    </row>
    <row r="74" spans="2:8" ht="12.75">
      <c r="B74" s="264"/>
      <c r="C74" s="265"/>
      <c r="D74" s="264"/>
      <c r="E74" s="264"/>
      <c r="G74" s="315"/>
      <c r="H74" s="315"/>
    </row>
    <row r="75" spans="2:8" ht="12.75">
      <c r="B75" s="264"/>
      <c r="C75" s="265"/>
      <c r="D75" s="264"/>
      <c r="E75" s="264"/>
      <c r="G75" s="315"/>
      <c r="H75" s="315"/>
    </row>
    <row r="76" spans="2:8" ht="12.75">
      <c r="B76" s="266"/>
      <c r="C76" s="267"/>
      <c r="D76" s="266"/>
      <c r="G76" s="315"/>
      <c r="H76" s="315"/>
    </row>
    <row r="77" ht="12.75">
      <c r="C77" s="268"/>
    </row>
    <row r="78" spans="2:5" ht="12.75">
      <c r="B78" s="264"/>
      <c r="C78" s="269"/>
      <c r="D78" s="265"/>
      <c r="E78" s="266"/>
    </row>
    <row r="79" spans="3:5" ht="12.75">
      <c r="C79" s="265"/>
      <c r="E79" s="265"/>
    </row>
    <row r="80" spans="3:5" ht="12.75">
      <c r="C80" s="265"/>
      <c r="E80" s="265"/>
    </row>
    <row r="83" spans="3:4" ht="12.75">
      <c r="C83" s="259" t="s">
        <v>17</v>
      </c>
      <c r="D83" s="259" t="s">
        <v>17</v>
      </c>
    </row>
    <row r="84" spans="3:4" ht="12.75">
      <c r="C84" s="268" t="s">
        <v>17</v>
      </c>
      <c r="D84" s="259" t="s">
        <v>17</v>
      </c>
    </row>
  </sheetData>
  <sheetProtection password="A438" sheet="1" objects="1" scenarios="1" selectLockedCells="1"/>
  <mergeCells count="32">
    <mergeCell ref="J3:N3"/>
    <mergeCell ref="B33:F33"/>
    <mergeCell ref="C34:F34"/>
    <mergeCell ref="D15:F15"/>
    <mergeCell ref="B14:B15"/>
    <mergeCell ref="B19:F19"/>
    <mergeCell ref="B17:F17"/>
    <mergeCell ref="C18:D18"/>
    <mergeCell ref="C27:F27"/>
    <mergeCell ref="C28:F28"/>
    <mergeCell ref="B30:F30"/>
    <mergeCell ref="C31:F31"/>
    <mergeCell ref="B22:F22"/>
    <mergeCell ref="C23:F23"/>
    <mergeCell ref="C24:F24"/>
    <mergeCell ref="B26:F26"/>
    <mergeCell ref="B2:F2"/>
    <mergeCell ref="D13:F13"/>
    <mergeCell ref="D16:F16"/>
    <mergeCell ref="J2:N2"/>
    <mergeCell ref="D11:F11"/>
    <mergeCell ref="D14:F14"/>
    <mergeCell ref="D12:F12"/>
    <mergeCell ref="D3:F3"/>
    <mergeCell ref="D4:F4"/>
    <mergeCell ref="D5:F5"/>
    <mergeCell ref="D6:F6"/>
    <mergeCell ref="B21:F21"/>
    <mergeCell ref="D7:F7"/>
    <mergeCell ref="D8:F8"/>
    <mergeCell ref="D9:F9"/>
    <mergeCell ref="D10:F10"/>
  </mergeCells>
  <printOptions/>
  <pageMargins left="0.75" right="0.75" top="1" bottom="1" header="0.4921259845" footer="0.4921259845"/>
  <pageSetup horizontalDpi="1200" verticalDpi="1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B2:S74"/>
  <sheetViews>
    <sheetView showGridLines="0" showRowColHeaders="0" showZeros="0" showOutlineSymbols="0" workbookViewId="0" topLeftCell="A1">
      <selection activeCell="I4" sqref="I4"/>
    </sheetView>
  </sheetViews>
  <sheetFormatPr defaultColWidth="11.421875" defaultRowHeight="12.75"/>
  <cols>
    <col min="1" max="1" width="3.7109375" style="259" customWidth="1"/>
    <col min="2" max="3" width="11.421875" style="259" customWidth="1"/>
    <col min="4" max="4" width="12.421875" style="259" bestFit="1" customWidth="1"/>
    <col min="5" max="6" width="11.7109375" style="259" bestFit="1" customWidth="1"/>
    <col min="7" max="7" width="13.421875" style="259" customWidth="1"/>
    <col min="8" max="8" width="3.28125" style="259" customWidth="1"/>
    <col min="9" max="14" width="11.421875" style="259" customWidth="1"/>
    <col min="15" max="19" width="11.421875" style="321" customWidth="1"/>
    <col min="20" max="16384" width="11.421875" style="259" customWidth="1"/>
  </cols>
  <sheetData>
    <row r="1" ht="13.5" thickBot="1"/>
    <row r="2" spans="2:19" ht="16.5" thickBot="1">
      <c r="B2" s="350" t="s">
        <v>82</v>
      </c>
      <c r="C2" s="351"/>
      <c r="D2" s="351"/>
      <c r="E2" s="351"/>
      <c r="F2" s="351"/>
      <c r="G2" s="352"/>
      <c r="I2" s="160" t="s">
        <v>203</v>
      </c>
      <c r="J2" s="158" t="s">
        <v>194</v>
      </c>
      <c r="K2" s="159"/>
      <c r="L2" s="151" t="s">
        <v>195</v>
      </c>
      <c r="M2" s="11"/>
      <c r="N2" s="90"/>
      <c r="Q2" s="318" t="s">
        <v>17</v>
      </c>
      <c r="R2" s="322" t="s">
        <v>17</v>
      </c>
      <c r="S2" s="322"/>
    </row>
    <row r="3" spans="2:19" ht="15.75" customHeight="1" thickBot="1">
      <c r="B3" s="388" t="s">
        <v>89</v>
      </c>
      <c r="C3" s="389"/>
      <c r="D3" s="389"/>
      <c r="E3" s="389"/>
      <c r="F3" s="389"/>
      <c r="G3" s="390"/>
      <c r="I3" s="229" t="s">
        <v>190</v>
      </c>
      <c r="J3" s="86" t="s">
        <v>94</v>
      </c>
      <c r="K3" s="130" t="s">
        <v>93</v>
      </c>
      <c r="L3" s="86" t="s">
        <v>196</v>
      </c>
      <c r="M3" s="130" t="s">
        <v>202</v>
      </c>
      <c r="N3" s="88"/>
      <c r="O3" s="317" t="s">
        <v>95</v>
      </c>
      <c r="P3" s="317" t="s">
        <v>96</v>
      </c>
      <c r="Q3" s="318" t="s">
        <v>198</v>
      </c>
      <c r="R3" s="318" t="s">
        <v>199</v>
      </c>
      <c r="S3" s="318" t="s">
        <v>195</v>
      </c>
    </row>
    <row r="4" spans="2:19" ht="15.75" customHeight="1">
      <c r="B4" s="361" t="s">
        <v>83</v>
      </c>
      <c r="C4" s="10" t="s">
        <v>84</v>
      </c>
      <c r="D4" s="10"/>
      <c r="E4" s="10"/>
      <c r="F4" s="10"/>
      <c r="G4" s="11"/>
      <c r="I4" s="298">
        <v>0.004</v>
      </c>
      <c r="J4" s="230" t="str">
        <f>IF($C$12&lt;"",IF($C$13*(I4/$C$13)^(1/$C$12)&lt;I4,"keine Korr.",$C$13*(I4/$C$13)^(1/$C$12)),"-")</f>
        <v>-</v>
      </c>
      <c r="K4" s="250" t="str">
        <f>IF($C$12&lt;"",IF(P4="N/A","N/A",_XLL.VRUNDEN(P4,0.3)),"-")</f>
        <v>-</v>
      </c>
      <c r="L4" s="230" t="str">
        <f>IF($C$12&lt;"",IF($I4^(1/$C$12)&lt;I4,"keine Korr.",$I4^(1/$C$12)),"-")</f>
        <v>-</v>
      </c>
      <c r="M4" s="232" t="str">
        <f>IF($C$12&lt;"",IF(((1-$C$29)*LN(I4/$C$30)/LN(2))&gt;0,((1-$C$29)*LN(I4/$C$30)/LN(2)),"N/A"),"-")</f>
        <v>-</v>
      </c>
      <c r="N4" s="14"/>
      <c r="O4" s="319" t="e">
        <f aca="true" t="shared" si="0" ref="O4:O20">(1-$C$12)*LN(I4/$C$13)/LN(2)</f>
        <v>#VALUE!</v>
      </c>
      <c r="P4" s="319" t="e">
        <f aca="true" t="shared" si="1" ref="P4:P20">IF(O4&gt;0,(1-$C$12)*LN(I4/$C$13)/LN(2),"N/A")</f>
        <v>#VALUE!</v>
      </c>
      <c r="Q4" s="320">
        <f>ROUND(1^1.5,0)</f>
        <v>1</v>
      </c>
      <c r="R4" s="320">
        <f aca="true" t="shared" si="2" ref="R4:R20">$C$30*(Q4/$C$30)^(1/$C$29)</f>
        <v>1</v>
      </c>
      <c r="S4" s="320">
        <f aca="true" t="shared" si="3" ref="S4:S20">$Q4^(1/$C$29)</f>
        <v>1</v>
      </c>
    </row>
    <row r="5" spans="2:19" ht="15.75" customHeight="1">
      <c r="B5" s="4"/>
      <c r="C5" s="138" t="s">
        <v>85</v>
      </c>
      <c r="D5" s="5"/>
      <c r="E5" s="5"/>
      <c r="F5" s="5"/>
      <c r="G5" s="14"/>
      <c r="I5" s="299">
        <v>0.008</v>
      </c>
      <c r="J5" s="156" t="str">
        <f aca="true" t="shared" si="4" ref="J5:J20">IF($C$12&lt;"",IF($C$13*(I5/$C$13)^(1/$C$12)&lt;I5,"keine Korr.",$C$13*(I5/$C$13)^(1/$C$12)),"-")</f>
        <v>-</v>
      </c>
      <c r="K5" s="251" t="str">
        <f>IF($C$12&lt;"",IF(P5="N/A","N/A",_XLL.VRUNDEN(P5,0.3)),"-")</f>
        <v>-</v>
      </c>
      <c r="L5" s="156" t="str">
        <f aca="true" t="shared" si="5" ref="L5:L20">IF($C$12&lt;"",IF($I5^(1/$C$12)&lt;I5,"keine Korr.",$I5^(1/$C$12)),"-")</f>
        <v>-</v>
      </c>
      <c r="M5" s="152" t="str">
        <f aca="true" t="shared" si="6" ref="M5:M20">IF($C$12&lt;"",IF(((1-$C$29)*LN(I5/$C$30)/LN(2))&gt;0,((1-$C$29)*LN(I5/$C$30)/LN(2)),"N/A"),"-")</f>
        <v>-</v>
      </c>
      <c r="N5" s="14"/>
      <c r="O5" s="319" t="e">
        <f t="shared" si="0"/>
        <v>#VALUE!</v>
      </c>
      <c r="P5" s="319" t="e">
        <f t="shared" si="1"/>
        <v>#VALUE!</v>
      </c>
      <c r="Q5" s="320">
        <f>ROUND((1^+Q4)*1.5,0)</f>
        <v>2</v>
      </c>
      <c r="R5" s="320">
        <f t="shared" si="2"/>
        <v>2.82842712474619</v>
      </c>
      <c r="S5" s="320">
        <f t="shared" si="3"/>
        <v>2.82842712474619</v>
      </c>
    </row>
    <row r="6" spans="2:19" ht="15.75" customHeight="1">
      <c r="B6" s="36" t="s">
        <v>49</v>
      </c>
      <c r="C6" s="5" t="s">
        <v>87</v>
      </c>
      <c r="D6" s="5"/>
      <c r="E6" s="5"/>
      <c r="F6" s="5"/>
      <c r="G6" s="14"/>
      <c r="I6" s="300">
        <v>0.01</v>
      </c>
      <c r="J6" s="156" t="str">
        <f t="shared" si="4"/>
        <v>-</v>
      </c>
      <c r="K6" s="251" t="str">
        <f>IF($C$12&lt;"",IF(P6="N/A","N/A",_XLL.VRUNDEN(P6,0.3)),"-")</f>
        <v>-</v>
      </c>
      <c r="L6" s="156" t="str">
        <f t="shared" si="5"/>
        <v>-</v>
      </c>
      <c r="M6" s="152" t="str">
        <f t="shared" si="6"/>
        <v>-</v>
      </c>
      <c r="N6" s="14"/>
      <c r="O6" s="319" t="e">
        <f t="shared" si="0"/>
        <v>#VALUE!</v>
      </c>
      <c r="P6" s="319" t="e">
        <f t="shared" si="1"/>
        <v>#VALUE!</v>
      </c>
      <c r="Q6" s="320">
        <v>3</v>
      </c>
      <c r="R6" s="320">
        <f t="shared" si="2"/>
        <v>5.196152422706632</v>
      </c>
      <c r="S6" s="320">
        <f t="shared" si="3"/>
        <v>5.196152422706632</v>
      </c>
    </row>
    <row r="7" spans="2:19" ht="15.75" customHeight="1">
      <c r="B7" s="4" t="s">
        <v>86</v>
      </c>
      <c r="C7" s="5" t="s">
        <v>88</v>
      </c>
      <c r="D7" s="5"/>
      <c r="E7" s="5"/>
      <c r="F7" s="5"/>
      <c r="G7" s="14"/>
      <c r="I7" s="299">
        <f>0.016666667</f>
        <v>0.016666667</v>
      </c>
      <c r="J7" s="156" t="str">
        <f t="shared" si="4"/>
        <v>-</v>
      </c>
      <c r="K7" s="251" t="str">
        <f>IF($C$12&lt;"",IF(P7="N/A","N/A",_XLL.VRUNDEN(P7,0.3)),"-")</f>
        <v>-</v>
      </c>
      <c r="L7" s="156" t="str">
        <f t="shared" si="5"/>
        <v>-</v>
      </c>
      <c r="M7" s="152" t="str">
        <f t="shared" si="6"/>
        <v>-</v>
      </c>
      <c r="N7" s="14"/>
      <c r="O7" s="319" t="e">
        <f t="shared" si="0"/>
        <v>#VALUE!</v>
      </c>
      <c r="P7" s="319" t="e">
        <f t="shared" si="1"/>
        <v>#VALUE!</v>
      </c>
      <c r="Q7" s="320">
        <v>4</v>
      </c>
      <c r="R7" s="320">
        <f t="shared" si="2"/>
        <v>7.999999999999998</v>
      </c>
      <c r="S7" s="320">
        <f t="shared" si="3"/>
        <v>7.999999999999998</v>
      </c>
    </row>
    <row r="8" spans="2:19" ht="15.75" customHeight="1">
      <c r="B8" s="4"/>
      <c r="C8" s="6" t="s">
        <v>40</v>
      </c>
      <c r="D8" s="5"/>
      <c r="E8" s="5"/>
      <c r="F8" s="5"/>
      <c r="G8" s="14"/>
      <c r="I8" s="299">
        <v>0.03333333333333333</v>
      </c>
      <c r="J8" s="156" t="str">
        <f t="shared" si="4"/>
        <v>-</v>
      </c>
      <c r="K8" s="251" t="str">
        <f>IF($C$12&lt;"",IF(P8="N/A","N/A",_XLL.VRUNDEN(P8,0.3)),"-")</f>
        <v>-</v>
      </c>
      <c r="L8" s="156" t="str">
        <f t="shared" si="5"/>
        <v>-</v>
      </c>
      <c r="M8" s="152" t="str">
        <f t="shared" si="6"/>
        <v>-</v>
      </c>
      <c r="N8" s="14"/>
      <c r="O8" s="319" t="e">
        <f t="shared" si="0"/>
        <v>#VALUE!</v>
      </c>
      <c r="P8" s="319" t="e">
        <f t="shared" si="1"/>
        <v>#VALUE!</v>
      </c>
      <c r="Q8" s="320">
        <v>5</v>
      </c>
      <c r="R8" s="320">
        <f t="shared" si="2"/>
        <v>11.180339887498945</v>
      </c>
      <c r="S8" s="320">
        <f t="shared" si="3"/>
        <v>11.180339887498945</v>
      </c>
    </row>
    <row r="9" spans="2:19" ht="15.75" customHeight="1">
      <c r="B9" s="4"/>
      <c r="C9" s="391" t="s">
        <v>41</v>
      </c>
      <c r="D9" s="391"/>
      <c r="E9" s="391"/>
      <c r="F9" s="391"/>
      <c r="G9" s="14"/>
      <c r="I9" s="299">
        <v>0.0666666666666667</v>
      </c>
      <c r="J9" s="156" t="str">
        <f t="shared" si="4"/>
        <v>-</v>
      </c>
      <c r="K9" s="251" t="str">
        <f>IF($C$12&lt;"",IF(P9="N/A","N/A",_XLL.VRUNDEN(P9,0.3)),"-")</f>
        <v>-</v>
      </c>
      <c r="L9" s="156" t="str">
        <f t="shared" si="5"/>
        <v>-</v>
      </c>
      <c r="M9" s="152" t="str">
        <f t="shared" si="6"/>
        <v>-</v>
      </c>
      <c r="N9" s="14"/>
      <c r="O9" s="319" t="e">
        <f t="shared" si="0"/>
        <v>#VALUE!</v>
      </c>
      <c r="P9" s="319" t="e">
        <f t="shared" si="1"/>
        <v>#VALUE!</v>
      </c>
      <c r="Q9" s="320">
        <v>6</v>
      </c>
      <c r="R9" s="320">
        <f t="shared" si="2"/>
        <v>14.69693845669907</v>
      </c>
      <c r="S9" s="320">
        <f t="shared" si="3"/>
        <v>14.69693845669907</v>
      </c>
    </row>
    <row r="10" spans="2:19" ht="15.75" customHeight="1" thickBot="1">
      <c r="B10" s="8"/>
      <c r="C10" s="60"/>
      <c r="D10" s="60"/>
      <c r="E10" s="60"/>
      <c r="F10" s="60"/>
      <c r="G10" s="12"/>
      <c r="I10" s="301">
        <v>0.125</v>
      </c>
      <c r="J10" s="156" t="str">
        <f t="shared" si="4"/>
        <v>-</v>
      </c>
      <c r="K10" s="251" t="str">
        <f>IF($C$12&lt;"",IF(P10="N/A","N/A",_XLL.VRUNDEN(P10,0.3)),"-")</f>
        <v>-</v>
      </c>
      <c r="L10" s="156" t="str">
        <f t="shared" si="5"/>
        <v>-</v>
      </c>
      <c r="M10" s="152" t="str">
        <f t="shared" si="6"/>
        <v>-</v>
      </c>
      <c r="N10" s="14"/>
      <c r="O10" s="319" t="e">
        <f t="shared" si="0"/>
        <v>#VALUE!</v>
      </c>
      <c r="P10" s="319" t="e">
        <f t="shared" si="1"/>
        <v>#VALUE!</v>
      </c>
      <c r="Q10" s="320">
        <v>7</v>
      </c>
      <c r="R10" s="320">
        <f t="shared" si="2"/>
        <v>18.52025917745213</v>
      </c>
      <c r="S10" s="320">
        <f t="shared" si="3"/>
        <v>18.52025917745213</v>
      </c>
    </row>
    <row r="11" spans="2:19" ht="15.75" customHeight="1" thickBot="1">
      <c r="B11" s="393" t="s">
        <v>90</v>
      </c>
      <c r="C11" s="391"/>
      <c r="D11" s="391"/>
      <c r="E11" s="391"/>
      <c r="F11" s="391"/>
      <c r="G11" s="392"/>
      <c r="I11" s="301">
        <v>0.25</v>
      </c>
      <c r="J11" s="156" t="str">
        <f t="shared" si="4"/>
        <v>-</v>
      </c>
      <c r="K11" s="251" t="str">
        <f>IF($C$12&lt;"",IF(P11="N/A","N/A",_XLL.VRUNDEN(P11,0.3)),"-")</f>
        <v>-</v>
      </c>
      <c r="L11" s="156" t="str">
        <f t="shared" si="5"/>
        <v>-</v>
      </c>
      <c r="M11" s="152" t="str">
        <f t="shared" si="6"/>
        <v>-</v>
      </c>
      <c r="N11" s="14"/>
      <c r="O11" s="319" t="e">
        <f t="shared" si="0"/>
        <v>#VALUE!</v>
      </c>
      <c r="P11" s="319" t="e">
        <f t="shared" si="1"/>
        <v>#VALUE!</v>
      </c>
      <c r="Q11" s="320">
        <v>8</v>
      </c>
      <c r="R11" s="320">
        <f t="shared" si="2"/>
        <v>22.627416997969508</v>
      </c>
      <c r="S11" s="320">
        <f t="shared" si="3"/>
        <v>22.627416997969508</v>
      </c>
    </row>
    <row r="12" spans="2:19" ht="15.75" customHeight="1" thickBot="1">
      <c r="B12" s="145" t="s">
        <v>91</v>
      </c>
      <c r="C12" s="364">
        <f>'Schwarzschild (p, t0)'!H15</f>
      </c>
      <c r="D12" s="366" t="s">
        <v>263</v>
      </c>
      <c r="E12" s="10"/>
      <c r="F12" s="10"/>
      <c r="G12" s="11"/>
      <c r="I12" s="302">
        <v>0.5</v>
      </c>
      <c r="J12" s="157" t="str">
        <f t="shared" si="4"/>
        <v>-</v>
      </c>
      <c r="K12" s="252" t="str">
        <f>IF($C$12&lt;"",IF(P12="N/A","N/A",_XLL.VRUNDEN(P12,0.3)),"-")</f>
        <v>-</v>
      </c>
      <c r="L12" s="157" t="str">
        <f t="shared" si="5"/>
        <v>-</v>
      </c>
      <c r="M12" s="153" t="str">
        <f t="shared" si="6"/>
        <v>-</v>
      </c>
      <c r="N12" s="14"/>
      <c r="O12" s="319" t="e">
        <f t="shared" si="0"/>
        <v>#VALUE!</v>
      </c>
      <c r="P12" s="319" t="e">
        <f t="shared" si="1"/>
        <v>#VALUE!</v>
      </c>
      <c r="Q12" s="320">
        <v>9</v>
      </c>
      <c r="R12" s="320">
        <f t="shared" si="2"/>
        <v>27</v>
      </c>
      <c r="S12" s="320">
        <f t="shared" si="3"/>
        <v>27</v>
      </c>
    </row>
    <row r="13" spans="2:19" ht="15.75" customHeight="1" thickBot="1">
      <c r="B13" s="146" t="s">
        <v>92</v>
      </c>
      <c r="C13" s="365">
        <f>'Schwarzschild (p, t0)'!G15</f>
      </c>
      <c r="D13" s="367" t="s">
        <v>263</v>
      </c>
      <c r="E13" s="9"/>
      <c r="F13" s="9"/>
      <c r="G13" s="12"/>
      <c r="I13" s="303">
        <v>1</v>
      </c>
      <c r="J13" s="307" t="str">
        <f t="shared" si="4"/>
        <v>-</v>
      </c>
      <c r="K13" s="309" t="str">
        <f>IF($C$12&lt;"",IF(P13="N/A","N/A",_XLL.VRUNDEN(P13,0.3)),"-")</f>
        <v>-</v>
      </c>
      <c r="L13" s="307" t="str">
        <f t="shared" si="5"/>
        <v>-</v>
      </c>
      <c r="M13" s="308" t="str">
        <f t="shared" si="6"/>
        <v>-</v>
      </c>
      <c r="N13" s="14"/>
      <c r="O13" s="319" t="e">
        <f t="shared" si="0"/>
        <v>#VALUE!</v>
      </c>
      <c r="P13" s="319" t="e">
        <f t="shared" si="1"/>
        <v>#VALUE!</v>
      </c>
      <c r="Q13" s="320">
        <v>10</v>
      </c>
      <c r="R13" s="320">
        <f t="shared" si="2"/>
        <v>31.622776601683803</v>
      </c>
      <c r="S13" s="320">
        <f t="shared" si="3"/>
        <v>31.622776601683803</v>
      </c>
    </row>
    <row r="14" spans="2:19" ht="15.75" customHeight="1" thickBot="1">
      <c r="B14" s="8"/>
      <c r="C14" s="139"/>
      <c r="D14" s="9"/>
      <c r="E14" s="9"/>
      <c r="F14" s="9"/>
      <c r="G14" s="12"/>
      <c r="I14" s="304">
        <v>2</v>
      </c>
      <c r="J14" s="230" t="str">
        <f t="shared" si="4"/>
        <v>-</v>
      </c>
      <c r="K14" s="250" t="str">
        <f>IF($C$12&lt;"",IF(P14="N/A","N/A",_XLL.VRUNDEN(P14,0.3)),"-")</f>
        <v>-</v>
      </c>
      <c r="L14" s="230" t="str">
        <f t="shared" si="5"/>
        <v>-</v>
      </c>
      <c r="M14" s="232" t="str">
        <f t="shared" si="6"/>
        <v>-</v>
      </c>
      <c r="N14" s="14"/>
      <c r="O14" s="319" t="e">
        <f t="shared" si="0"/>
        <v>#VALUE!</v>
      </c>
      <c r="P14" s="319" t="e">
        <f t="shared" si="1"/>
        <v>#VALUE!</v>
      </c>
      <c r="Q14" s="320">
        <v>11</v>
      </c>
      <c r="R14" s="320">
        <f t="shared" si="2"/>
        <v>36.48287269390941</v>
      </c>
      <c r="S14" s="320">
        <f t="shared" si="3"/>
        <v>36.48287269390941</v>
      </c>
    </row>
    <row r="15" spans="2:19" ht="15.75" customHeight="1" thickBot="1">
      <c r="B15" s="388" t="s">
        <v>185</v>
      </c>
      <c r="C15" s="389"/>
      <c r="D15" s="389"/>
      <c r="E15" s="389"/>
      <c r="F15" s="389"/>
      <c r="G15" s="390"/>
      <c r="I15" s="305">
        <v>4</v>
      </c>
      <c r="J15" s="156" t="str">
        <f t="shared" si="4"/>
        <v>-</v>
      </c>
      <c r="K15" s="251" t="str">
        <f>IF($C$12&lt;"",IF(P15="N/A","N/A",_XLL.VRUNDEN(P15,0.3)),"-")</f>
        <v>-</v>
      </c>
      <c r="L15" s="156" t="str">
        <f t="shared" si="5"/>
        <v>-</v>
      </c>
      <c r="M15" s="152" t="str">
        <f t="shared" si="6"/>
        <v>-</v>
      </c>
      <c r="N15" s="14"/>
      <c r="O15" s="319" t="e">
        <f t="shared" si="0"/>
        <v>#VALUE!</v>
      </c>
      <c r="P15" s="319" t="e">
        <f t="shared" si="1"/>
        <v>#VALUE!</v>
      </c>
      <c r="Q15" s="320">
        <v>12</v>
      </c>
      <c r="R15" s="320">
        <f t="shared" si="2"/>
        <v>41.56921938165307</v>
      </c>
      <c r="S15" s="320">
        <f t="shared" si="3"/>
        <v>41.56921938165307</v>
      </c>
    </row>
    <row r="16" spans="2:19" ht="15.75" customHeight="1">
      <c r="B16" s="398">
        <v>0.7</v>
      </c>
      <c r="C16" s="353" t="s">
        <v>260</v>
      </c>
      <c r="D16" s="279"/>
      <c r="E16" s="279"/>
      <c r="F16" s="279"/>
      <c r="G16" s="280"/>
      <c r="I16" s="305">
        <v>8</v>
      </c>
      <c r="J16" s="156" t="str">
        <f t="shared" si="4"/>
        <v>-</v>
      </c>
      <c r="K16" s="251" t="str">
        <f>IF($C$12&lt;"",IF(P16="N/A","N/A",_XLL.VRUNDEN(P16,0.3)),"-")</f>
        <v>-</v>
      </c>
      <c r="L16" s="156" t="str">
        <f t="shared" si="5"/>
        <v>-</v>
      </c>
      <c r="M16" s="152" t="str">
        <f t="shared" si="6"/>
        <v>-</v>
      </c>
      <c r="N16" s="14"/>
      <c r="O16" s="319" t="e">
        <f t="shared" si="0"/>
        <v>#VALUE!</v>
      </c>
      <c r="P16" s="319" t="e">
        <f t="shared" si="1"/>
        <v>#VALUE!</v>
      </c>
      <c r="Q16" s="320">
        <v>13</v>
      </c>
      <c r="R16" s="320">
        <f t="shared" si="2"/>
        <v>46.87216658103187</v>
      </c>
      <c r="S16" s="320">
        <f t="shared" si="3"/>
        <v>46.87216658103187</v>
      </c>
    </row>
    <row r="17" spans="2:19" ht="15.75" customHeight="1">
      <c r="B17" s="399"/>
      <c r="C17" s="382" t="s">
        <v>261</v>
      </c>
      <c r="D17" s="383"/>
      <c r="E17" s="383"/>
      <c r="F17" s="383"/>
      <c r="G17" s="384"/>
      <c r="I17" s="305">
        <v>16</v>
      </c>
      <c r="J17" s="156" t="str">
        <f t="shared" si="4"/>
        <v>-</v>
      </c>
      <c r="K17" s="251" t="str">
        <f>IF($C$12&lt;"",IF(P17="N/A","N/A",_XLL.VRUNDEN(P17,0.3)),"-")</f>
        <v>-</v>
      </c>
      <c r="L17" s="156" t="str">
        <f t="shared" si="5"/>
        <v>-</v>
      </c>
      <c r="M17" s="152" t="str">
        <f t="shared" si="6"/>
        <v>-</v>
      </c>
      <c r="N17" s="14"/>
      <c r="O17" s="319" t="e">
        <f t="shared" si="0"/>
        <v>#VALUE!</v>
      </c>
      <c r="P17" s="319" t="e">
        <f t="shared" si="1"/>
        <v>#VALUE!</v>
      </c>
      <c r="Q17" s="320">
        <v>14</v>
      </c>
      <c r="R17" s="320">
        <f t="shared" si="2"/>
        <v>52.38320341483515</v>
      </c>
      <c r="S17" s="320">
        <f t="shared" si="3"/>
        <v>52.38320341483515</v>
      </c>
    </row>
    <row r="18" spans="2:19" ht="15.75" customHeight="1">
      <c r="B18" s="140">
        <v>0.8</v>
      </c>
      <c r="C18" s="396" t="s">
        <v>186</v>
      </c>
      <c r="D18" s="396"/>
      <c r="E18" s="396"/>
      <c r="F18" s="396"/>
      <c r="G18" s="397"/>
      <c r="I18" s="305">
        <v>32</v>
      </c>
      <c r="J18" s="156" t="str">
        <f t="shared" si="4"/>
        <v>-</v>
      </c>
      <c r="K18" s="251" t="str">
        <f>IF($C$12&lt;"",IF(P18="N/A","N/A",_XLL.VRUNDEN(P18,0.3)),"-")</f>
        <v>-</v>
      </c>
      <c r="L18" s="156" t="str">
        <f t="shared" si="5"/>
        <v>-</v>
      </c>
      <c r="M18" s="152" t="str">
        <f t="shared" si="6"/>
        <v>-</v>
      </c>
      <c r="N18" s="14"/>
      <c r="O18" s="319" t="e">
        <f t="shared" si="0"/>
        <v>#VALUE!</v>
      </c>
      <c r="P18" s="319" t="e">
        <f t="shared" si="1"/>
        <v>#VALUE!</v>
      </c>
      <c r="Q18" s="320">
        <v>15</v>
      </c>
      <c r="R18" s="320">
        <f t="shared" si="2"/>
        <v>58.09475019311124</v>
      </c>
      <c r="S18" s="320">
        <f t="shared" si="3"/>
        <v>58.09475019311124</v>
      </c>
    </row>
    <row r="19" spans="2:19" ht="15.75" customHeight="1">
      <c r="B19" s="140">
        <v>0.9</v>
      </c>
      <c r="C19" s="400" t="s">
        <v>187</v>
      </c>
      <c r="D19" s="401"/>
      <c r="E19" s="401"/>
      <c r="F19" s="401"/>
      <c r="G19" s="402"/>
      <c r="I19" s="305">
        <v>64</v>
      </c>
      <c r="J19" s="156" t="str">
        <f t="shared" si="4"/>
        <v>-</v>
      </c>
      <c r="K19" s="251" t="str">
        <f>IF($C$12&lt;"",IF(P19="N/A","N/A",_XLL.VRUNDEN(P19,0.3)),"-")</f>
        <v>-</v>
      </c>
      <c r="L19" s="156" t="str">
        <f t="shared" si="5"/>
        <v>-</v>
      </c>
      <c r="M19" s="152" t="str">
        <f t="shared" si="6"/>
        <v>-</v>
      </c>
      <c r="N19" s="14"/>
      <c r="O19" s="319" t="e">
        <f t="shared" si="0"/>
        <v>#VALUE!</v>
      </c>
      <c r="P19" s="319" t="e">
        <f t="shared" si="1"/>
        <v>#VALUE!</v>
      </c>
      <c r="Q19" s="320">
        <v>16</v>
      </c>
      <c r="R19" s="320">
        <f t="shared" si="2"/>
        <v>63.99999999999998</v>
      </c>
      <c r="S19" s="320">
        <f t="shared" si="3"/>
        <v>63.99999999999998</v>
      </c>
    </row>
    <row r="20" spans="2:19" ht="15.75" customHeight="1" thickBot="1">
      <c r="B20" s="140">
        <v>0.95</v>
      </c>
      <c r="C20" s="400" t="s">
        <v>188</v>
      </c>
      <c r="D20" s="401"/>
      <c r="E20" s="401"/>
      <c r="F20" s="401"/>
      <c r="G20" s="402"/>
      <c r="I20" s="306">
        <v>128</v>
      </c>
      <c r="J20" s="157" t="str">
        <f t="shared" si="4"/>
        <v>-</v>
      </c>
      <c r="K20" s="252" t="str">
        <f>IF($C$12&lt;"",IF(P20="N/A","N/A",_XLL.VRUNDEN(P20,0.3)),"-")</f>
        <v>-</v>
      </c>
      <c r="L20" s="157" t="str">
        <f t="shared" si="5"/>
        <v>-</v>
      </c>
      <c r="M20" s="153" t="str">
        <f t="shared" si="6"/>
        <v>-</v>
      </c>
      <c r="N20" s="12"/>
      <c r="O20" s="319" t="e">
        <f t="shared" si="0"/>
        <v>#VALUE!</v>
      </c>
      <c r="P20" s="319" t="e">
        <f t="shared" si="1"/>
        <v>#VALUE!</v>
      </c>
      <c r="Q20" s="320">
        <v>17</v>
      </c>
      <c r="R20" s="320">
        <f t="shared" si="2"/>
        <v>70.09279563550027</v>
      </c>
      <c r="S20" s="320">
        <f t="shared" si="3"/>
        <v>70.09279563550027</v>
      </c>
    </row>
    <row r="21" spans="2:18" ht="15.75" customHeight="1" thickBot="1">
      <c r="B21" s="141">
        <v>1</v>
      </c>
      <c r="C21" s="360" t="s">
        <v>189</v>
      </c>
      <c r="D21" s="348"/>
      <c r="E21" s="348"/>
      <c r="F21" s="348"/>
      <c r="G21" s="349"/>
      <c r="I21" s="223" t="s">
        <v>262</v>
      </c>
      <c r="J21" s="9"/>
      <c r="K21" s="9"/>
      <c r="L21" s="9"/>
      <c r="M21" s="9"/>
      <c r="N21" s="144"/>
      <c r="Q21" s="323"/>
      <c r="R21" s="323"/>
    </row>
    <row r="22" spans="2:18" ht="15.75" customHeight="1" thickBot="1">
      <c r="B22" s="142"/>
      <c r="C22" s="143"/>
      <c r="D22" s="143"/>
      <c r="E22" s="143"/>
      <c r="F22" s="143"/>
      <c r="G22" s="144"/>
      <c r="I22" s="4"/>
      <c r="J22" s="5"/>
      <c r="K22" s="5"/>
      <c r="L22" s="5"/>
      <c r="M22" s="5"/>
      <c r="N22" s="14"/>
      <c r="Q22" s="323" t="s">
        <v>17</v>
      </c>
      <c r="R22" s="323"/>
    </row>
    <row r="23" spans="2:18" ht="15.75" customHeight="1">
      <c r="B23" s="154" t="s">
        <v>194</v>
      </c>
      <c r="C23" s="10"/>
      <c r="D23" s="10"/>
      <c r="E23" s="10"/>
      <c r="F23" s="10"/>
      <c r="G23" s="11"/>
      <c r="I23" s="4"/>
      <c r="J23" s="5"/>
      <c r="K23" s="5"/>
      <c r="L23" s="5"/>
      <c r="M23" s="5"/>
      <c r="N23" s="14"/>
      <c r="Q23" s="323" t="s">
        <v>17</v>
      </c>
      <c r="R23" s="323"/>
    </row>
    <row r="24" spans="2:19" ht="15.75" customHeight="1">
      <c r="B24" s="56" t="s">
        <v>190</v>
      </c>
      <c r="C24" s="5" t="s">
        <v>191</v>
      </c>
      <c r="D24" s="5"/>
      <c r="E24" s="5"/>
      <c r="F24" s="5"/>
      <c r="G24" s="14"/>
      <c r="I24" s="4"/>
      <c r="J24" s="5"/>
      <c r="K24" s="5"/>
      <c r="L24" s="5"/>
      <c r="M24" s="5"/>
      <c r="N24" s="14"/>
      <c r="Q24" s="323"/>
      <c r="S24" s="324"/>
    </row>
    <row r="25" spans="2:19" ht="15.75" customHeight="1">
      <c r="B25" s="56" t="s">
        <v>94</v>
      </c>
      <c r="C25" s="5" t="s">
        <v>192</v>
      </c>
      <c r="D25" s="5"/>
      <c r="E25" s="5"/>
      <c r="F25" s="5"/>
      <c r="G25" s="14"/>
      <c r="I25" s="4"/>
      <c r="J25" s="5"/>
      <c r="K25" s="5"/>
      <c r="L25" s="5"/>
      <c r="M25" s="5"/>
      <c r="N25" s="14"/>
      <c r="Q25" s="323"/>
      <c r="S25" s="324"/>
    </row>
    <row r="26" spans="2:19" ht="15.75" customHeight="1">
      <c r="B26" s="56" t="s">
        <v>93</v>
      </c>
      <c r="C26" s="5" t="s">
        <v>193</v>
      </c>
      <c r="D26" s="5"/>
      <c r="E26" s="5"/>
      <c r="F26" s="5"/>
      <c r="G26" s="14"/>
      <c r="I26" s="4"/>
      <c r="J26" s="5"/>
      <c r="K26" s="5"/>
      <c r="L26" s="5"/>
      <c r="M26" s="5"/>
      <c r="N26" s="14"/>
      <c r="Q26" s="323"/>
      <c r="S26" s="324"/>
    </row>
    <row r="27" spans="2:19" ht="15.75" customHeight="1">
      <c r="B27" s="155" t="s">
        <v>195</v>
      </c>
      <c r="C27" s="5"/>
      <c r="D27" s="5"/>
      <c r="E27" s="5"/>
      <c r="F27" s="5"/>
      <c r="G27" s="14"/>
      <c r="I27" s="4"/>
      <c r="J27" s="5"/>
      <c r="K27" s="5"/>
      <c r="L27" s="5"/>
      <c r="M27" s="5"/>
      <c r="N27" s="14"/>
      <c r="Q27" s="323"/>
      <c r="S27" s="324"/>
    </row>
    <row r="28" spans="2:19" ht="15.75" customHeight="1">
      <c r="B28" s="56" t="s">
        <v>196</v>
      </c>
      <c r="C28" s="149" t="s">
        <v>197</v>
      </c>
      <c r="D28" s="5"/>
      <c r="E28" s="5"/>
      <c r="F28" s="5"/>
      <c r="G28" s="14"/>
      <c r="I28" s="4"/>
      <c r="J28" s="5"/>
      <c r="K28" s="5"/>
      <c r="L28" s="5"/>
      <c r="M28" s="5"/>
      <c r="N28" s="14"/>
      <c r="Q28" s="323"/>
      <c r="S28" s="324"/>
    </row>
    <row r="29" spans="2:19" ht="15.75" customHeight="1">
      <c r="B29" s="56" t="s">
        <v>200</v>
      </c>
      <c r="C29" s="150">
        <v>0.6666666666666666</v>
      </c>
      <c r="D29" s="5"/>
      <c r="E29" s="5"/>
      <c r="F29" s="5"/>
      <c r="G29" s="14"/>
      <c r="I29" s="4"/>
      <c r="J29" s="5"/>
      <c r="K29" s="5"/>
      <c r="L29" s="5"/>
      <c r="M29" s="5"/>
      <c r="N29" s="14"/>
      <c r="Q29" s="323"/>
      <c r="S29" s="324"/>
    </row>
    <row r="30" spans="2:19" ht="15.75" customHeight="1" thickBot="1">
      <c r="B30" s="146" t="s">
        <v>201</v>
      </c>
      <c r="C30" s="325">
        <v>1</v>
      </c>
      <c r="D30" s="9"/>
      <c r="E30" s="9"/>
      <c r="F30" s="9"/>
      <c r="G30" s="12"/>
      <c r="I30" s="4"/>
      <c r="J30" s="5"/>
      <c r="K30" s="5"/>
      <c r="L30" s="5"/>
      <c r="M30" s="5"/>
      <c r="N30" s="14"/>
      <c r="Q30" s="323"/>
      <c r="S30" s="324"/>
    </row>
    <row r="31" spans="2:19" ht="15.75" customHeight="1">
      <c r="B31" s="4"/>
      <c r="C31" s="5"/>
      <c r="D31" s="5"/>
      <c r="E31" s="5"/>
      <c r="F31" s="5"/>
      <c r="G31" s="14"/>
      <c r="I31" s="4"/>
      <c r="J31" s="5"/>
      <c r="K31" s="5"/>
      <c r="L31" s="5"/>
      <c r="M31" s="5"/>
      <c r="N31" s="14"/>
      <c r="Q31" s="323"/>
      <c r="S31" s="324"/>
    </row>
    <row r="32" spans="2:19" ht="15.75" customHeight="1">
      <c r="B32" s="4"/>
      <c r="C32" s="5"/>
      <c r="D32" s="5"/>
      <c r="E32" s="5"/>
      <c r="F32" s="5"/>
      <c r="G32" s="14"/>
      <c r="I32" s="4"/>
      <c r="J32" s="5"/>
      <c r="K32" s="5"/>
      <c r="L32" s="5"/>
      <c r="M32" s="5"/>
      <c r="N32" s="14"/>
      <c r="Q32" s="323"/>
      <c r="S32" s="324"/>
    </row>
    <row r="33" spans="2:19" ht="15.75" customHeight="1">
      <c r="B33" s="4"/>
      <c r="C33" s="5"/>
      <c r="D33" s="5"/>
      <c r="E33" s="5"/>
      <c r="F33" s="5"/>
      <c r="G33" s="14"/>
      <c r="I33" s="4"/>
      <c r="J33" s="5"/>
      <c r="K33" s="5"/>
      <c r="L33" s="5"/>
      <c r="M33" s="5"/>
      <c r="N33" s="14"/>
      <c r="Q33" s="323"/>
      <c r="S33" s="324"/>
    </row>
    <row r="34" spans="2:19" ht="15.75" customHeight="1">
      <c r="B34" s="4"/>
      <c r="C34" s="5"/>
      <c r="D34" s="5"/>
      <c r="E34" s="5"/>
      <c r="F34" s="5"/>
      <c r="G34" s="14"/>
      <c r="I34" s="4"/>
      <c r="J34" s="5"/>
      <c r="K34" s="5"/>
      <c r="L34" s="5"/>
      <c r="M34" s="5"/>
      <c r="N34" s="14"/>
      <c r="Q34" s="323"/>
      <c r="S34" s="324"/>
    </row>
    <row r="35" spans="2:19" ht="15.75" customHeight="1">
      <c r="B35" s="4"/>
      <c r="C35" s="5"/>
      <c r="D35" s="5"/>
      <c r="E35" s="5"/>
      <c r="F35" s="5"/>
      <c r="G35" s="14"/>
      <c r="I35" s="4"/>
      <c r="J35" s="5"/>
      <c r="K35" s="5"/>
      <c r="L35" s="5"/>
      <c r="M35" s="5"/>
      <c r="N35" s="14"/>
      <c r="Q35" s="323"/>
      <c r="S35" s="324"/>
    </row>
    <row r="36" spans="2:19" ht="15.75" customHeight="1">
      <c r="B36" s="4"/>
      <c r="C36" s="5"/>
      <c r="D36" s="5"/>
      <c r="E36" s="5"/>
      <c r="F36" s="5"/>
      <c r="G36" s="14"/>
      <c r="I36" s="4"/>
      <c r="J36" s="5"/>
      <c r="K36" s="5"/>
      <c r="L36" s="5"/>
      <c r="M36" s="5"/>
      <c r="N36" s="14"/>
      <c r="Q36" s="323"/>
      <c r="S36" s="324"/>
    </row>
    <row r="37" spans="2:19" ht="15.75" customHeight="1">
      <c r="B37" s="4"/>
      <c r="C37" s="5"/>
      <c r="D37" s="5"/>
      <c r="E37" s="5"/>
      <c r="F37" s="5"/>
      <c r="G37" s="14"/>
      <c r="I37" s="4"/>
      <c r="J37" s="5"/>
      <c r="K37" s="5"/>
      <c r="L37" s="5"/>
      <c r="M37" s="5"/>
      <c r="N37" s="14"/>
      <c r="Q37" s="323"/>
      <c r="S37" s="324"/>
    </row>
    <row r="38" spans="2:19" ht="15.75" customHeight="1" thickBot="1">
      <c r="B38" s="8"/>
      <c r="C38" s="9"/>
      <c r="D38" s="9"/>
      <c r="E38" s="9"/>
      <c r="F38" s="9"/>
      <c r="G38" s="12"/>
      <c r="I38" s="8"/>
      <c r="J38" s="9"/>
      <c r="K38" s="9"/>
      <c r="L38" s="9"/>
      <c r="M38" s="9"/>
      <c r="N38" s="12"/>
      <c r="Q38" s="323"/>
      <c r="S38" s="324"/>
    </row>
    <row r="68" spans="2:9" ht="12.75">
      <c r="B68" s="13"/>
      <c r="C68" s="13"/>
      <c r="D68" s="13"/>
      <c r="E68" s="13"/>
      <c r="F68" s="13"/>
      <c r="G68" s="13"/>
      <c r="H68" s="13"/>
      <c r="I68" s="13"/>
    </row>
    <row r="69" spans="2:9" ht="12.75">
      <c r="B69" s="13"/>
      <c r="C69" s="13"/>
      <c r="D69" s="13"/>
      <c r="E69" s="13"/>
      <c r="F69" s="13"/>
      <c r="G69" s="13"/>
      <c r="H69" s="13"/>
      <c r="I69" s="13"/>
    </row>
    <row r="70" spans="2:9" ht="12.75">
      <c r="B70" s="13"/>
      <c r="C70" s="13"/>
      <c r="D70" s="13"/>
      <c r="E70" s="13"/>
      <c r="F70" s="13"/>
      <c r="G70" s="13"/>
      <c r="H70" s="13"/>
      <c r="I70" s="13"/>
    </row>
    <row r="71" spans="2:9" ht="12.75">
      <c r="B71" s="13"/>
      <c r="C71" s="13"/>
      <c r="D71" s="13"/>
      <c r="E71" s="13"/>
      <c r="F71" s="13"/>
      <c r="G71" s="13"/>
      <c r="H71" s="13"/>
      <c r="I71" s="13"/>
    </row>
    <row r="72" spans="2:9" ht="12.75">
      <c r="B72" s="13"/>
      <c r="C72" s="13"/>
      <c r="D72" s="13"/>
      <c r="E72" s="13"/>
      <c r="F72" s="13"/>
      <c r="G72" s="13"/>
      <c r="H72" s="13"/>
      <c r="I72" s="13"/>
    </row>
    <row r="73" spans="2:9" ht="12.75">
      <c r="B73" s="13"/>
      <c r="C73" s="13"/>
      <c r="D73" s="13"/>
      <c r="E73" s="13"/>
      <c r="F73" s="13"/>
      <c r="G73" s="13"/>
      <c r="H73" s="13"/>
      <c r="I73" s="13"/>
    </row>
    <row r="74" spans="2:9" ht="12.75">
      <c r="B74" s="13"/>
      <c r="C74" s="13"/>
      <c r="D74" s="13"/>
      <c r="E74" s="13"/>
      <c r="F74" s="13"/>
      <c r="G74" s="13"/>
      <c r="H74" s="13"/>
      <c r="I74" s="13"/>
    </row>
  </sheetData>
  <sheetProtection password="A438" sheet="1" objects="1" scenarios="1" selectLockedCells="1"/>
  <mergeCells count="12">
    <mergeCell ref="C19:G19"/>
    <mergeCell ref="C20:G20"/>
    <mergeCell ref="C21:G21"/>
    <mergeCell ref="B3:G3"/>
    <mergeCell ref="B2:G2"/>
    <mergeCell ref="B15:G15"/>
    <mergeCell ref="B11:G11"/>
    <mergeCell ref="C9:F9"/>
    <mergeCell ref="C16:G16"/>
    <mergeCell ref="C18:G18"/>
    <mergeCell ref="B16:B17"/>
    <mergeCell ref="C17:G17"/>
  </mergeCells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B2:M54"/>
  <sheetViews>
    <sheetView showGridLines="0" showRowColHeaders="0" showZeros="0" showOutlineSymbols="0" workbookViewId="0" topLeftCell="A1">
      <selection activeCell="A1" sqref="A1"/>
    </sheetView>
  </sheetViews>
  <sheetFormatPr defaultColWidth="11.421875" defaultRowHeight="12.75"/>
  <cols>
    <col min="1" max="1" width="5.421875" style="259" customWidth="1"/>
    <col min="2" max="2" width="11.421875" style="259" customWidth="1"/>
    <col min="3" max="3" width="21.8515625" style="259" bestFit="1" customWidth="1"/>
    <col min="4" max="4" width="8.7109375" style="263" bestFit="1" customWidth="1"/>
    <col min="5" max="5" width="3.28125" style="331" bestFit="1" customWidth="1"/>
    <col min="6" max="8" width="10.7109375" style="263" customWidth="1"/>
    <col min="9" max="9" width="10.7109375" style="259" customWidth="1"/>
    <col min="10" max="10" width="13.7109375" style="259" bestFit="1" customWidth="1"/>
    <col min="11" max="11" width="13.00390625" style="259" bestFit="1" customWidth="1"/>
    <col min="12" max="16384" width="11.421875" style="259" customWidth="1"/>
  </cols>
  <sheetData>
    <row r="1" ht="13.5" thickBot="1"/>
    <row r="2" spans="2:11" ht="16.5" thickBot="1">
      <c r="B2" s="326" t="s">
        <v>97</v>
      </c>
      <c r="C2" s="327" t="s">
        <v>98</v>
      </c>
      <c r="D2" s="328" t="s">
        <v>101</v>
      </c>
      <c r="E2" s="329"/>
      <c r="F2" s="479" t="s">
        <v>99</v>
      </c>
      <c r="G2" s="380"/>
      <c r="H2" s="380"/>
      <c r="I2" s="380"/>
      <c r="J2" s="379"/>
      <c r="K2" s="381"/>
    </row>
    <row r="3" spans="2:11" ht="13.5" thickBot="1">
      <c r="B3" s="79" t="s">
        <v>111</v>
      </c>
      <c r="C3" s="122"/>
      <c r="D3" s="85"/>
      <c r="E3" s="123"/>
      <c r="F3" s="96" t="s">
        <v>182</v>
      </c>
      <c r="G3" s="84" t="s">
        <v>123</v>
      </c>
      <c r="H3" s="84" t="s">
        <v>124</v>
      </c>
      <c r="I3" s="85" t="s">
        <v>125</v>
      </c>
      <c r="J3" s="403" t="s">
        <v>183</v>
      </c>
      <c r="K3" s="404"/>
    </row>
    <row r="4" spans="2:11" ht="12.75">
      <c r="B4" s="112" t="s">
        <v>100</v>
      </c>
      <c r="C4" s="194" t="s">
        <v>102</v>
      </c>
      <c r="D4" s="195">
        <v>100</v>
      </c>
      <c r="E4" s="70" t="s">
        <v>104</v>
      </c>
      <c r="F4" s="16">
        <v>0</v>
      </c>
      <c r="G4" s="125" t="s">
        <v>17</v>
      </c>
      <c r="H4" s="175">
        <v>0.5</v>
      </c>
      <c r="I4" s="176">
        <v>1.5</v>
      </c>
      <c r="J4" s="419"/>
      <c r="K4" s="412"/>
    </row>
    <row r="5" spans="2:11" ht="12.75">
      <c r="B5" s="114" t="s">
        <v>100</v>
      </c>
      <c r="C5" s="196" t="s">
        <v>115</v>
      </c>
      <c r="D5" s="197" t="s">
        <v>116</v>
      </c>
      <c r="E5" s="74" t="s">
        <v>104</v>
      </c>
      <c r="F5" s="18">
        <v>0</v>
      </c>
      <c r="G5" s="124" t="s">
        <v>17</v>
      </c>
      <c r="H5" s="167">
        <v>1</v>
      </c>
      <c r="I5" s="168">
        <v>2</v>
      </c>
      <c r="J5" s="421"/>
      <c r="K5" s="362"/>
    </row>
    <row r="6" spans="2:11" ht="13.5" thickBot="1">
      <c r="B6" s="128" t="s">
        <v>100</v>
      </c>
      <c r="C6" s="198" t="s">
        <v>103</v>
      </c>
      <c r="D6" s="199">
        <v>160</v>
      </c>
      <c r="E6" s="75" t="s">
        <v>104</v>
      </c>
      <c r="F6" s="86">
        <v>0</v>
      </c>
      <c r="G6" s="126" t="s">
        <v>17</v>
      </c>
      <c r="H6" s="173">
        <v>1</v>
      </c>
      <c r="I6" s="174">
        <v>2</v>
      </c>
      <c r="J6" s="420"/>
      <c r="K6" s="387"/>
    </row>
    <row r="7" spans="2:11" ht="12.75">
      <c r="B7" s="112" t="s">
        <v>136</v>
      </c>
      <c r="C7" s="194" t="s">
        <v>145</v>
      </c>
      <c r="D7" s="195" t="s">
        <v>144</v>
      </c>
      <c r="E7" s="70"/>
      <c r="F7" s="131" t="s">
        <v>165</v>
      </c>
      <c r="G7" s="127" t="s">
        <v>17</v>
      </c>
      <c r="H7" s="127" t="s">
        <v>17</v>
      </c>
      <c r="I7" s="132" t="s">
        <v>17</v>
      </c>
      <c r="J7" s="409" t="s">
        <v>184</v>
      </c>
      <c r="K7" s="410"/>
    </row>
    <row r="8" spans="2:11" ht="13.5" thickBot="1">
      <c r="B8" s="128" t="s">
        <v>136</v>
      </c>
      <c r="C8" s="198" t="s">
        <v>143</v>
      </c>
      <c r="D8" s="199">
        <v>100</v>
      </c>
      <c r="E8" s="75"/>
      <c r="F8" s="133" t="s">
        <v>165</v>
      </c>
      <c r="G8" s="107" t="s">
        <v>17</v>
      </c>
      <c r="H8" s="107" t="s">
        <v>17</v>
      </c>
      <c r="I8" s="134" t="s">
        <v>17</v>
      </c>
      <c r="J8" s="443" t="s">
        <v>184</v>
      </c>
      <c r="K8" s="444"/>
    </row>
    <row r="9" spans="2:11" ht="12.75">
      <c r="B9" s="458" t="s">
        <v>177</v>
      </c>
      <c r="C9" s="456" t="s">
        <v>180</v>
      </c>
      <c r="D9" s="454">
        <v>100</v>
      </c>
      <c r="E9" s="453"/>
      <c r="F9" s="484"/>
      <c r="G9" s="486"/>
      <c r="H9" s="177">
        <v>0.5</v>
      </c>
      <c r="I9" s="488"/>
      <c r="J9" s="419" t="s">
        <v>216</v>
      </c>
      <c r="K9" s="412"/>
    </row>
    <row r="10" spans="2:11" ht="12.75">
      <c r="B10" s="459"/>
      <c r="C10" s="457"/>
      <c r="D10" s="455"/>
      <c r="E10" s="451"/>
      <c r="F10" s="485"/>
      <c r="G10" s="487"/>
      <c r="H10" s="62" t="s">
        <v>179</v>
      </c>
      <c r="I10" s="489"/>
      <c r="J10" s="421" t="s">
        <v>217</v>
      </c>
      <c r="K10" s="362"/>
    </row>
    <row r="11" spans="2:11" ht="12.75">
      <c r="B11" s="459" t="s">
        <v>177</v>
      </c>
      <c r="C11" s="457" t="s">
        <v>181</v>
      </c>
      <c r="D11" s="455">
        <v>400</v>
      </c>
      <c r="E11" s="451"/>
      <c r="F11" s="449"/>
      <c r="G11" s="447"/>
      <c r="H11" s="447"/>
      <c r="I11" s="489"/>
      <c r="J11" s="212" t="s">
        <v>218</v>
      </c>
      <c r="K11" s="213" t="s">
        <v>215</v>
      </c>
    </row>
    <row r="12" spans="2:11" ht="13.5" thickBot="1">
      <c r="B12" s="462"/>
      <c r="C12" s="461"/>
      <c r="D12" s="460"/>
      <c r="E12" s="452"/>
      <c r="F12" s="450"/>
      <c r="G12" s="448"/>
      <c r="H12" s="448"/>
      <c r="I12" s="490"/>
      <c r="J12" s="214" t="s">
        <v>217</v>
      </c>
      <c r="K12" s="215" t="s">
        <v>214</v>
      </c>
    </row>
    <row r="13" spans="2:11" ht="13.5" thickBot="1">
      <c r="B13" s="92" t="s">
        <v>112</v>
      </c>
      <c r="C13" s="93"/>
      <c r="D13" s="94"/>
      <c r="E13" s="95"/>
      <c r="F13" s="96" t="s">
        <v>182</v>
      </c>
      <c r="G13" s="66" t="s">
        <v>123</v>
      </c>
      <c r="H13" s="66" t="s">
        <v>124</v>
      </c>
      <c r="I13" s="97" t="s">
        <v>125</v>
      </c>
      <c r="J13" s="403" t="s">
        <v>183</v>
      </c>
      <c r="K13" s="404"/>
    </row>
    <row r="14" spans="2:11" ht="12.75">
      <c r="B14" s="407" t="s">
        <v>100</v>
      </c>
      <c r="C14" s="456" t="s">
        <v>117</v>
      </c>
      <c r="D14" s="454" t="s">
        <v>118</v>
      </c>
      <c r="E14" s="70" t="s">
        <v>104</v>
      </c>
      <c r="F14" s="16">
        <v>0</v>
      </c>
      <c r="G14" s="480" t="s">
        <v>17</v>
      </c>
      <c r="H14" s="177">
        <v>0.5</v>
      </c>
      <c r="I14" s="172">
        <v>1</v>
      </c>
      <c r="J14" s="446"/>
      <c r="K14" s="390"/>
    </row>
    <row r="15" spans="2:11" ht="12.75">
      <c r="B15" s="408"/>
      <c r="C15" s="457"/>
      <c r="D15" s="472"/>
      <c r="E15" s="74" t="s">
        <v>105</v>
      </c>
      <c r="F15" s="18">
        <v>0</v>
      </c>
      <c r="G15" s="476"/>
      <c r="H15" s="62" t="s">
        <v>106</v>
      </c>
      <c r="I15" s="118" t="s">
        <v>107</v>
      </c>
      <c r="J15" s="440"/>
      <c r="K15" s="384"/>
    </row>
    <row r="16" spans="2:11" ht="12.75">
      <c r="B16" s="405" t="s">
        <v>100</v>
      </c>
      <c r="C16" s="457" t="s">
        <v>108</v>
      </c>
      <c r="D16" s="455">
        <v>200</v>
      </c>
      <c r="E16" s="74" t="s">
        <v>104</v>
      </c>
      <c r="F16" s="18">
        <v>0</v>
      </c>
      <c r="G16" s="476" t="s">
        <v>17</v>
      </c>
      <c r="H16" s="167">
        <v>1</v>
      </c>
      <c r="I16" s="168">
        <v>2</v>
      </c>
      <c r="J16" s="442"/>
      <c r="K16" s="439"/>
    </row>
    <row r="17" spans="2:11" ht="13.5" thickBot="1">
      <c r="B17" s="406"/>
      <c r="C17" s="473"/>
      <c r="D17" s="474"/>
      <c r="E17" s="75" t="s">
        <v>105</v>
      </c>
      <c r="F17" s="86">
        <v>0</v>
      </c>
      <c r="G17" s="481"/>
      <c r="H17" s="65" t="s">
        <v>109</v>
      </c>
      <c r="I17" s="130" t="s">
        <v>110</v>
      </c>
      <c r="J17" s="441"/>
      <c r="K17" s="357"/>
    </row>
    <row r="18" spans="2:11" ht="12.75">
      <c r="B18" s="112" t="s">
        <v>136</v>
      </c>
      <c r="C18" s="194" t="s">
        <v>146</v>
      </c>
      <c r="D18" s="195">
        <v>100</v>
      </c>
      <c r="E18" s="70" t="s">
        <v>105</v>
      </c>
      <c r="F18" s="135"/>
      <c r="G18" s="71"/>
      <c r="H18" s="71"/>
      <c r="I18" s="136"/>
      <c r="J18" s="445" t="s">
        <v>213</v>
      </c>
      <c r="K18" s="412"/>
    </row>
    <row r="19" spans="2:11" ht="12.75">
      <c r="B19" s="405" t="s">
        <v>136</v>
      </c>
      <c r="C19" s="457" t="s">
        <v>147</v>
      </c>
      <c r="D19" s="455">
        <v>100</v>
      </c>
      <c r="E19" s="74" t="s">
        <v>104</v>
      </c>
      <c r="F19" s="475"/>
      <c r="G19" s="167">
        <v>1</v>
      </c>
      <c r="H19" s="72"/>
      <c r="I19" s="168">
        <v>2</v>
      </c>
      <c r="J19" s="442"/>
      <c r="K19" s="439"/>
    </row>
    <row r="20" spans="2:11" ht="12.75">
      <c r="B20" s="408"/>
      <c r="C20" s="457"/>
      <c r="D20" s="472"/>
      <c r="E20" s="74" t="s">
        <v>148</v>
      </c>
      <c r="F20" s="475"/>
      <c r="G20" s="62" t="s">
        <v>149</v>
      </c>
      <c r="H20" s="482" t="s">
        <v>150</v>
      </c>
      <c r="I20" s="483"/>
      <c r="J20" s="440"/>
      <c r="K20" s="384"/>
    </row>
    <row r="21" spans="2:11" ht="12.75">
      <c r="B21" s="405" t="s">
        <v>136</v>
      </c>
      <c r="C21" s="457" t="s">
        <v>151</v>
      </c>
      <c r="D21" s="455">
        <v>64</v>
      </c>
      <c r="E21" s="74" t="s">
        <v>104</v>
      </c>
      <c r="F21" s="475"/>
      <c r="G21" s="476"/>
      <c r="H21" s="476"/>
      <c r="I21" s="187">
        <v>0.3333333333333333</v>
      </c>
      <c r="J21" s="438"/>
      <c r="K21" s="439"/>
    </row>
    <row r="22" spans="2:13" ht="12.75">
      <c r="B22" s="408"/>
      <c r="C22" s="457"/>
      <c r="D22" s="472"/>
      <c r="E22" s="74" t="s">
        <v>148</v>
      </c>
      <c r="F22" s="475"/>
      <c r="G22" s="476"/>
      <c r="H22" s="476"/>
      <c r="I22" s="118" t="s">
        <v>152</v>
      </c>
      <c r="J22" s="440"/>
      <c r="K22" s="384"/>
      <c r="M22" s="259" t="s">
        <v>17</v>
      </c>
    </row>
    <row r="23" spans="2:11" ht="12.75">
      <c r="B23" s="114" t="s">
        <v>136</v>
      </c>
      <c r="C23" s="196" t="s">
        <v>153</v>
      </c>
      <c r="D23" s="197">
        <v>100</v>
      </c>
      <c r="E23" s="74" t="s">
        <v>104</v>
      </c>
      <c r="F23" s="73"/>
      <c r="G23" s="72"/>
      <c r="H23" s="72"/>
      <c r="I23" s="137"/>
      <c r="J23" s="437" t="s">
        <v>213</v>
      </c>
      <c r="K23" s="362"/>
    </row>
    <row r="24" spans="2:11" ht="12.75">
      <c r="B24" s="405" t="s">
        <v>136</v>
      </c>
      <c r="C24" s="457" t="s">
        <v>154</v>
      </c>
      <c r="D24" s="455">
        <v>64</v>
      </c>
      <c r="E24" s="74" t="s">
        <v>104</v>
      </c>
      <c r="F24" s="477"/>
      <c r="G24" s="167">
        <v>1</v>
      </c>
      <c r="H24" s="427" t="s">
        <v>155</v>
      </c>
      <c r="I24" s="429" t="s">
        <v>155</v>
      </c>
      <c r="J24" s="438"/>
      <c r="K24" s="439"/>
    </row>
    <row r="25" spans="2:11" ht="13.5" thickBot="1">
      <c r="B25" s="406"/>
      <c r="C25" s="461"/>
      <c r="D25" s="463"/>
      <c r="E25" s="76" t="s">
        <v>148</v>
      </c>
      <c r="F25" s="478"/>
      <c r="G25" s="64" t="s">
        <v>156</v>
      </c>
      <c r="H25" s="428"/>
      <c r="I25" s="430"/>
      <c r="J25" s="441"/>
      <c r="K25" s="357"/>
    </row>
    <row r="26" spans="2:11" ht="12.75">
      <c r="B26" s="407" t="s">
        <v>177</v>
      </c>
      <c r="C26" s="464" t="s">
        <v>178</v>
      </c>
      <c r="D26" s="466">
        <v>100</v>
      </c>
      <c r="E26" s="87" t="s">
        <v>104</v>
      </c>
      <c r="F26" s="468"/>
      <c r="G26" s="470"/>
      <c r="H26" s="179">
        <v>0.5</v>
      </c>
      <c r="I26" s="431" t="s">
        <v>155</v>
      </c>
      <c r="J26" s="216" t="s">
        <v>212</v>
      </c>
      <c r="K26" s="435"/>
    </row>
    <row r="27" spans="2:11" ht="13.5" thickBot="1">
      <c r="B27" s="406"/>
      <c r="C27" s="465"/>
      <c r="D27" s="467"/>
      <c r="E27" s="76" t="s">
        <v>148</v>
      </c>
      <c r="F27" s="469"/>
      <c r="G27" s="471"/>
      <c r="H27" s="64" t="s">
        <v>179</v>
      </c>
      <c r="I27" s="430"/>
      <c r="J27" s="214" t="s">
        <v>211</v>
      </c>
      <c r="K27" s="436"/>
    </row>
    <row r="28" spans="2:11" ht="13.5" thickBot="1">
      <c r="B28" s="79" t="s">
        <v>128</v>
      </c>
      <c r="C28" s="80"/>
      <c r="D28" s="81"/>
      <c r="E28" s="82"/>
      <c r="F28" s="83" t="s">
        <v>182</v>
      </c>
      <c r="G28" s="84" t="s">
        <v>123</v>
      </c>
      <c r="H28" s="84" t="s">
        <v>124</v>
      </c>
      <c r="I28" s="85" t="s">
        <v>125</v>
      </c>
      <c r="J28" s="403" t="s">
        <v>183</v>
      </c>
      <c r="K28" s="404"/>
    </row>
    <row r="29" spans="2:11" s="330" customFormat="1" ht="12.75">
      <c r="B29" s="109" t="s">
        <v>173</v>
      </c>
      <c r="C29" s="200" t="s">
        <v>175</v>
      </c>
      <c r="D29" s="201">
        <v>100</v>
      </c>
      <c r="E29" s="77" t="s">
        <v>104</v>
      </c>
      <c r="F29" s="115"/>
      <c r="G29" s="180">
        <v>0.16666666666666666</v>
      </c>
      <c r="H29" s="180">
        <v>0.3333333333333333</v>
      </c>
      <c r="I29" s="181">
        <v>0.6666666666666666</v>
      </c>
      <c r="J29" s="417"/>
      <c r="K29" s="412"/>
    </row>
    <row r="30" spans="2:11" s="330" customFormat="1" ht="12.75">
      <c r="B30" s="110" t="s">
        <v>173</v>
      </c>
      <c r="C30" s="202" t="s">
        <v>176</v>
      </c>
      <c r="D30" s="203">
        <v>20</v>
      </c>
      <c r="E30" s="78" t="s">
        <v>104</v>
      </c>
      <c r="F30" s="182">
        <v>0.5</v>
      </c>
      <c r="G30" s="183">
        <v>0.5</v>
      </c>
      <c r="H30" s="167">
        <v>1</v>
      </c>
      <c r="I30" s="119"/>
      <c r="J30" s="418"/>
      <c r="K30" s="362"/>
    </row>
    <row r="31" spans="2:11" s="330" customFormat="1" ht="13.5" thickBot="1">
      <c r="B31" s="111" t="s">
        <v>173</v>
      </c>
      <c r="C31" s="204" t="s">
        <v>174</v>
      </c>
      <c r="D31" s="205">
        <v>25</v>
      </c>
      <c r="E31" s="116" t="s">
        <v>17</v>
      </c>
      <c r="F31" s="104" t="s">
        <v>165</v>
      </c>
      <c r="G31" s="105"/>
      <c r="H31" s="105"/>
      <c r="I31" s="106"/>
      <c r="J31" s="425" t="s">
        <v>184</v>
      </c>
      <c r="K31" s="426"/>
    </row>
    <row r="32" spans="2:11" ht="12.75">
      <c r="B32" s="112" t="s">
        <v>100</v>
      </c>
      <c r="C32" s="194" t="s">
        <v>113</v>
      </c>
      <c r="D32" s="195" t="s">
        <v>114</v>
      </c>
      <c r="E32" s="162" t="s">
        <v>104</v>
      </c>
      <c r="F32" s="171">
        <v>1</v>
      </c>
      <c r="G32" s="63" t="s">
        <v>120</v>
      </c>
      <c r="H32" s="161">
        <v>2</v>
      </c>
      <c r="I32" s="172">
        <v>3</v>
      </c>
      <c r="J32" s="419"/>
      <c r="K32" s="412"/>
    </row>
    <row r="33" spans="2:11" ht="13.5" thickBot="1">
      <c r="B33" s="113" t="s">
        <v>100</v>
      </c>
      <c r="C33" s="206" t="s">
        <v>172</v>
      </c>
      <c r="D33" s="207" t="s">
        <v>119</v>
      </c>
      <c r="E33" s="129" t="s">
        <v>104</v>
      </c>
      <c r="F33" s="17">
        <v>0</v>
      </c>
      <c r="G33" s="184">
        <v>0.5</v>
      </c>
      <c r="H33" s="169">
        <v>1</v>
      </c>
      <c r="I33" s="170">
        <v>2</v>
      </c>
      <c r="J33" s="420"/>
      <c r="K33" s="387"/>
    </row>
    <row r="34" spans="2:11" ht="13.5" thickBot="1">
      <c r="B34" s="1" t="s">
        <v>169</v>
      </c>
      <c r="C34" s="208" t="s">
        <v>170</v>
      </c>
      <c r="D34" s="209" t="s">
        <v>171</v>
      </c>
      <c r="E34" s="91" t="s">
        <v>104</v>
      </c>
      <c r="F34" s="108"/>
      <c r="G34" s="185">
        <v>0.16666666666666666</v>
      </c>
      <c r="H34" s="185">
        <v>0.3333333333333333</v>
      </c>
      <c r="I34" s="186">
        <v>0.6666666666666666</v>
      </c>
      <c r="J34" s="434"/>
      <c r="K34" s="404"/>
    </row>
    <row r="35" spans="2:11" ht="12.75">
      <c r="B35" s="112" t="s">
        <v>167</v>
      </c>
      <c r="C35" s="194" t="s">
        <v>166</v>
      </c>
      <c r="D35" s="195">
        <v>100</v>
      </c>
      <c r="E35" s="70" t="s">
        <v>104</v>
      </c>
      <c r="F35" s="67">
        <v>0</v>
      </c>
      <c r="G35" s="161">
        <v>1</v>
      </c>
      <c r="H35" s="161">
        <v>3</v>
      </c>
      <c r="I35" s="161">
        <v>4</v>
      </c>
      <c r="J35" s="419"/>
      <c r="K35" s="412"/>
    </row>
    <row r="36" spans="2:11" ht="13.5" thickBot="1">
      <c r="B36" s="113" t="s">
        <v>167</v>
      </c>
      <c r="C36" s="206" t="s">
        <v>168</v>
      </c>
      <c r="D36" s="207">
        <v>200</v>
      </c>
      <c r="E36" s="76" t="s">
        <v>17</v>
      </c>
      <c r="F36" s="101" t="s">
        <v>165</v>
      </c>
      <c r="G36" s="102"/>
      <c r="H36" s="102"/>
      <c r="I36" s="120"/>
      <c r="J36" s="425" t="s">
        <v>184</v>
      </c>
      <c r="K36" s="426"/>
    </row>
    <row r="37" spans="2:11" ht="13.5" thickBot="1">
      <c r="B37" s="4" t="s">
        <v>121</v>
      </c>
      <c r="C37" s="210" t="s">
        <v>122</v>
      </c>
      <c r="D37" s="211">
        <v>100</v>
      </c>
      <c r="E37" s="89" t="s">
        <v>104</v>
      </c>
      <c r="F37" s="108" t="s">
        <v>17</v>
      </c>
      <c r="G37" s="108" t="s">
        <v>17</v>
      </c>
      <c r="H37" s="108" t="s">
        <v>17</v>
      </c>
      <c r="I37" s="121" t="s">
        <v>17</v>
      </c>
      <c r="J37" s="217" t="s">
        <v>210</v>
      </c>
      <c r="K37" s="218"/>
    </row>
    <row r="38" spans="2:11" ht="12.75">
      <c r="B38" s="112" t="s">
        <v>132</v>
      </c>
      <c r="C38" s="194" t="s">
        <v>129</v>
      </c>
      <c r="D38" s="195" t="s">
        <v>130</v>
      </c>
      <c r="E38" s="162" t="s">
        <v>137</v>
      </c>
      <c r="F38" s="135"/>
      <c r="G38" s="71"/>
      <c r="H38" s="63" t="s">
        <v>131</v>
      </c>
      <c r="I38" s="136"/>
      <c r="J38" s="419" t="s">
        <v>209</v>
      </c>
      <c r="K38" s="412"/>
    </row>
    <row r="39" spans="2:11" ht="13.5" thickBot="1">
      <c r="B39" s="113" t="s">
        <v>132</v>
      </c>
      <c r="C39" s="206" t="s">
        <v>133</v>
      </c>
      <c r="D39" s="207" t="s">
        <v>134</v>
      </c>
      <c r="E39" s="129" t="s">
        <v>137</v>
      </c>
      <c r="F39" s="190">
        <v>1</v>
      </c>
      <c r="G39" s="64"/>
      <c r="H39" s="64" t="s">
        <v>135</v>
      </c>
      <c r="I39" s="191"/>
      <c r="J39" s="420" t="s">
        <v>208</v>
      </c>
      <c r="K39" s="387"/>
    </row>
    <row r="40" spans="2:11" ht="13.5" thickBot="1">
      <c r="B40" s="4" t="s">
        <v>126</v>
      </c>
      <c r="C40" s="210" t="s">
        <v>127</v>
      </c>
      <c r="D40" s="211">
        <v>135</v>
      </c>
      <c r="E40" s="89" t="s">
        <v>104</v>
      </c>
      <c r="F40" s="108"/>
      <c r="G40" s="185">
        <v>0.5</v>
      </c>
      <c r="H40" s="167">
        <v>1</v>
      </c>
      <c r="I40" s="121"/>
      <c r="J40" s="434"/>
      <c r="K40" s="404"/>
    </row>
    <row r="41" spans="2:11" ht="12.75">
      <c r="B41" s="112" t="s">
        <v>136</v>
      </c>
      <c r="C41" s="194" t="s">
        <v>138</v>
      </c>
      <c r="D41" s="195">
        <v>100</v>
      </c>
      <c r="E41" s="162" t="s">
        <v>104</v>
      </c>
      <c r="F41" s="135"/>
      <c r="G41" s="177">
        <v>0.3333333333333333</v>
      </c>
      <c r="H41" s="177">
        <v>0.5</v>
      </c>
      <c r="I41" s="176">
        <v>1.5</v>
      </c>
      <c r="J41" s="419" t="s">
        <v>207</v>
      </c>
      <c r="K41" s="412"/>
    </row>
    <row r="42" spans="2:11" ht="12.75">
      <c r="B42" s="114" t="s">
        <v>136</v>
      </c>
      <c r="C42" s="196" t="s">
        <v>138</v>
      </c>
      <c r="D42" s="197">
        <v>400</v>
      </c>
      <c r="E42" s="163" t="s">
        <v>104</v>
      </c>
      <c r="F42" s="73"/>
      <c r="G42" s="178">
        <v>0.3333333333333333</v>
      </c>
      <c r="H42" s="178">
        <v>0.5</v>
      </c>
      <c r="I42" s="187">
        <v>1.5</v>
      </c>
      <c r="J42" s="421" t="s">
        <v>206</v>
      </c>
      <c r="K42" s="362"/>
    </row>
    <row r="43" spans="2:11" ht="12.75">
      <c r="B43" s="114" t="s">
        <v>136</v>
      </c>
      <c r="C43" s="196" t="s">
        <v>138</v>
      </c>
      <c r="D43" s="197">
        <v>3200</v>
      </c>
      <c r="E43" s="163" t="s">
        <v>139</v>
      </c>
      <c r="F43" s="73"/>
      <c r="G43" s="178">
        <v>0.3333333333333333</v>
      </c>
      <c r="H43" s="178">
        <v>0.6666666666666666</v>
      </c>
      <c r="I43" s="168">
        <v>2</v>
      </c>
      <c r="J43" s="421" t="s">
        <v>205</v>
      </c>
      <c r="K43" s="362"/>
    </row>
    <row r="44" spans="2:11" ht="12.75">
      <c r="B44" s="114" t="s">
        <v>136</v>
      </c>
      <c r="C44" s="196" t="s">
        <v>140</v>
      </c>
      <c r="D44" s="197" t="s">
        <v>141</v>
      </c>
      <c r="E44" s="163" t="s">
        <v>104</v>
      </c>
      <c r="F44" s="188">
        <v>0.5</v>
      </c>
      <c r="G44" s="167">
        <v>1</v>
      </c>
      <c r="H44" s="167">
        <v>2</v>
      </c>
      <c r="I44" s="168">
        <v>3</v>
      </c>
      <c r="J44" s="421" t="s">
        <v>204</v>
      </c>
      <c r="K44" s="362"/>
    </row>
    <row r="45" spans="2:11" ht="13.5" thickBot="1">
      <c r="B45" s="113" t="s">
        <v>136</v>
      </c>
      <c r="C45" s="206" t="s">
        <v>142</v>
      </c>
      <c r="D45" s="207">
        <v>125</v>
      </c>
      <c r="E45" s="129" t="s">
        <v>104</v>
      </c>
      <c r="F45" s="189">
        <v>0.5</v>
      </c>
      <c r="G45" s="169">
        <v>1</v>
      </c>
      <c r="H45" s="169">
        <v>2</v>
      </c>
      <c r="I45" s="170">
        <v>3</v>
      </c>
      <c r="J45" s="420" t="s">
        <v>204</v>
      </c>
      <c r="K45" s="387"/>
    </row>
    <row r="46" spans="2:11" ht="12.75">
      <c r="B46" s="112" t="s">
        <v>157</v>
      </c>
      <c r="C46" s="194" t="s">
        <v>158</v>
      </c>
      <c r="D46" s="195" t="s">
        <v>159</v>
      </c>
      <c r="E46" s="70" t="s">
        <v>104</v>
      </c>
      <c r="F46" s="164"/>
      <c r="G46" s="165">
        <v>2</v>
      </c>
      <c r="H46" s="165">
        <v>4</v>
      </c>
      <c r="I46" s="166"/>
      <c r="J46" s="419" t="s">
        <v>160</v>
      </c>
      <c r="K46" s="412"/>
    </row>
    <row r="47" spans="2:11" ht="12.75">
      <c r="B47" s="114" t="s">
        <v>161</v>
      </c>
      <c r="C47" s="196" t="s">
        <v>162</v>
      </c>
      <c r="D47" s="197">
        <v>25</v>
      </c>
      <c r="E47" s="74"/>
      <c r="F47" s="98" t="s">
        <v>165</v>
      </c>
      <c r="G47" s="99"/>
      <c r="H47" s="99"/>
      <c r="I47" s="100"/>
      <c r="J47" s="432" t="s">
        <v>184</v>
      </c>
      <c r="K47" s="433"/>
    </row>
    <row r="48" spans="2:11" ht="12.75">
      <c r="B48" s="114" t="s">
        <v>157</v>
      </c>
      <c r="C48" s="196" t="s">
        <v>163</v>
      </c>
      <c r="D48" s="197" t="s">
        <v>130</v>
      </c>
      <c r="E48" s="74"/>
      <c r="F48" s="98" t="s">
        <v>165</v>
      </c>
      <c r="G48" s="99"/>
      <c r="H48" s="99"/>
      <c r="I48" s="100"/>
      <c r="J48" s="432" t="s">
        <v>184</v>
      </c>
      <c r="K48" s="433"/>
    </row>
    <row r="49" spans="2:11" ht="13.5" thickBot="1">
      <c r="B49" s="113" t="s">
        <v>157</v>
      </c>
      <c r="C49" s="206" t="s">
        <v>164</v>
      </c>
      <c r="D49" s="207">
        <v>200</v>
      </c>
      <c r="E49" s="76"/>
      <c r="F49" s="101" t="s">
        <v>165</v>
      </c>
      <c r="G49" s="102"/>
      <c r="H49" s="102"/>
      <c r="I49" s="103"/>
      <c r="J49" s="425" t="s">
        <v>184</v>
      </c>
      <c r="K49" s="426"/>
    </row>
    <row r="50" spans="2:11" ht="13.5" thickBot="1">
      <c r="B50" s="422" t="s">
        <v>219</v>
      </c>
      <c r="C50" s="423"/>
      <c r="D50" s="423"/>
      <c r="E50" s="423"/>
      <c r="F50" s="423"/>
      <c r="G50" s="423"/>
      <c r="H50" s="423"/>
      <c r="I50" s="423"/>
      <c r="J50" s="423"/>
      <c r="K50" s="424"/>
    </row>
    <row r="51" spans="2:11" ht="12.75">
      <c r="B51" s="135"/>
      <c r="C51" s="411" t="s">
        <v>220</v>
      </c>
      <c r="D51" s="412"/>
      <c r="E51" s="390"/>
      <c r="F51" s="67" t="s">
        <v>104</v>
      </c>
      <c r="G51" s="413" t="s">
        <v>224</v>
      </c>
      <c r="H51" s="414"/>
      <c r="I51" s="414"/>
      <c r="J51" s="61" t="s">
        <v>227</v>
      </c>
      <c r="K51" s="3"/>
    </row>
    <row r="52" spans="2:11" ht="12.75">
      <c r="B52" s="192" t="s">
        <v>165</v>
      </c>
      <c r="C52" s="394" t="s">
        <v>221</v>
      </c>
      <c r="D52" s="362"/>
      <c r="E52" s="392"/>
      <c r="F52" s="68" t="s">
        <v>148</v>
      </c>
      <c r="G52" s="415" t="s">
        <v>225</v>
      </c>
      <c r="H52" s="395"/>
      <c r="I52" s="395"/>
      <c r="J52" s="219" t="s">
        <v>228</v>
      </c>
      <c r="K52" s="220"/>
    </row>
    <row r="53" spans="2:11" ht="13.5" thickBot="1">
      <c r="B53" s="193" t="s">
        <v>155</v>
      </c>
      <c r="C53" s="385" t="s">
        <v>222</v>
      </c>
      <c r="D53" s="387"/>
      <c r="E53" s="357"/>
      <c r="F53" s="69" t="s">
        <v>137</v>
      </c>
      <c r="G53" s="416" t="s">
        <v>223</v>
      </c>
      <c r="H53" s="386"/>
      <c r="I53" s="386"/>
      <c r="J53" s="221" t="s">
        <v>226</v>
      </c>
      <c r="K53" s="222"/>
    </row>
    <row r="54" spans="2:9" ht="12.75">
      <c r="B54" s="332"/>
      <c r="G54" s="263" t="s">
        <v>17</v>
      </c>
      <c r="I54" s="259" t="s">
        <v>17</v>
      </c>
    </row>
  </sheetData>
  <sheetProtection password="A438" sheet="1" objects="1" scenarios="1" selectLockedCells="1"/>
  <mergeCells count="94">
    <mergeCell ref="F2:I2"/>
    <mergeCell ref="G14:G15"/>
    <mergeCell ref="G16:G17"/>
    <mergeCell ref="F19:F20"/>
    <mergeCell ref="H20:I20"/>
    <mergeCell ref="F9:F10"/>
    <mergeCell ref="G9:G10"/>
    <mergeCell ref="I9:I10"/>
    <mergeCell ref="I11:I12"/>
    <mergeCell ref="H11:H12"/>
    <mergeCell ref="F21:F22"/>
    <mergeCell ref="G21:G22"/>
    <mergeCell ref="H21:H22"/>
    <mergeCell ref="F24:F25"/>
    <mergeCell ref="F26:F27"/>
    <mergeCell ref="G26:G27"/>
    <mergeCell ref="D14:D15"/>
    <mergeCell ref="C14:C15"/>
    <mergeCell ref="C16:C17"/>
    <mergeCell ref="D16:D17"/>
    <mergeCell ref="D19:D20"/>
    <mergeCell ref="C19:C20"/>
    <mergeCell ref="C21:C22"/>
    <mergeCell ref="D21:D22"/>
    <mergeCell ref="D24:D25"/>
    <mergeCell ref="C24:C25"/>
    <mergeCell ref="C26:C27"/>
    <mergeCell ref="D26:D27"/>
    <mergeCell ref="D9:D10"/>
    <mergeCell ref="C9:C10"/>
    <mergeCell ref="B9:B10"/>
    <mergeCell ref="D11:D12"/>
    <mergeCell ref="C11:C12"/>
    <mergeCell ref="B11:B12"/>
    <mergeCell ref="G11:G12"/>
    <mergeCell ref="F11:F12"/>
    <mergeCell ref="E11:E12"/>
    <mergeCell ref="E9:E10"/>
    <mergeCell ref="J4:K4"/>
    <mergeCell ref="J5:K5"/>
    <mergeCell ref="J6:K6"/>
    <mergeCell ref="J19:K20"/>
    <mergeCell ref="J8:K8"/>
    <mergeCell ref="J18:K18"/>
    <mergeCell ref="J10:K10"/>
    <mergeCell ref="J9:K9"/>
    <mergeCell ref="J14:K15"/>
    <mergeCell ref="J16:K17"/>
    <mergeCell ref="K26:K27"/>
    <mergeCell ref="J23:K23"/>
    <mergeCell ref="J21:K22"/>
    <mergeCell ref="J24:K25"/>
    <mergeCell ref="J31:K31"/>
    <mergeCell ref="J36:K36"/>
    <mergeCell ref="J47:K47"/>
    <mergeCell ref="J48:K48"/>
    <mergeCell ref="J46:K46"/>
    <mergeCell ref="J34:K34"/>
    <mergeCell ref="J35:K35"/>
    <mergeCell ref="J40:K40"/>
    <mergeCell ref="J2:K2"/>
    <mergeCell ref="B50:K50"/>
    <mergeCell ref="J38:K38"/>
    <mergeCell ref="J49:K49"/>
    <mergeCell ref="H24:H25"/>
    <mergeCell ref="I24:I25"/>
    <mergeCell ref="I26:I27"/>
    <mergeCell ref="J39:K39"/>
    <mergeCell ref="J41:K41"/>
    <mergeCell ref="J42:K42"/>
    <mergeCell ref="G51:I51"/>
    <mergeCell ref="G52:I52"/>
    <mergeCell ref="G53:I53"/>
    <mergeCell ref="J29:K29"/>
    <mergeCell ref="J30:K30"/>
    <mergeCell ref="J32:K32"/>
    <mergeCell ref="J33:K33"/>
    <mergeCell ref="J43:K43"/>
    <mergeCell ref="J44:K44"/>
    <mergeCell ref="J45:K45"/>
    <mergeCell ref="C51:D51"/>
    <mergeCell ref="C52:D52"/>
    <mergeCell ref="C53:D53"/>
    <mergeCell ref="E51:E53"/>
    <mergeCell ref="J28:K28"/>
    <mergeCell ref="B24:B25"/>
    <mergeCell ref="B26:B27"/>
    <mergeCell ref="J3:K3"/>
    <mergeCell ref="J13:K13"/>
    <mergeCell ref="B14:B15"/>
    <mergeCell ref="B16:B17"/>
    <mergeCell ref="B19:B20"/>
    <mergeCell ref="B21:B22"/>
    <mergeCell ref="J7:K7"/>
  </mergeCells>
  <printOptions/>
  <pageMargins left="0.46" right="0.75" top="1" bottom="2.62" header="0.4921259845" footer="0.4921259845"/>
  <pageSetup horizontalDpi="1200" verticalDpi="12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U35"/>
  <sheetViews>
    <sheetView showGridLines="0" showRowColHeaders="0" showZeros="0" showOutlineSymbols="0" workbookViewId="0" topLeftCell="A1">
      <selection activeCell="A1" sqref="A1"/>
    </sheetView>
  </sheetViews>
  <sheetFormatPr defaultColWidth="11.421875" defaultRowHeight="12.75"/>
  <cols>
    <col min="1" max="1" width="4.00390625" style="259" customWidth="1"/>
    <col min="2" max="2" width="11.421875" style="259" customWidth="1"/>
    <col min="3" max="3" width="19.140625" style="259" bestFit="1" customWidth="1"/>
    <col min="4" max="4" width="8.7109375" style="263" bestFit="1" customWidth="1"/>
    <col min="5" max="21" width="4.7109375" style="263" customWidth="1"/>
    <col min="22" max="22" width="4.7109375" style="259" customWidth="1"/>
    <col min="23" max="16384" width="11.421875" style="259" customWidth="1"/>
  </cols>
  <sheetData>
    <row r="1" ht="13.5" thickBot="1"/>
    <row r="2" spans="2:21" ht="16.5" thickBot="1">
      <c r="B2" s="333" t="s">
        <v>97</v>
      </c>
      <c r="C2" s="342" t="s">
        <v>98</v>
      </c>
      <c r="D2" s="343" t="s">
        <v>101</v>
      </c>
      <c r="E2" s="491" t="s">
        <v>99</v>
      </c>
      <c r="F2" s="492"/>
      <c r="G2" s="492"/>
      <c r="H2" s="492"/>
      <c r="I2" s="493"/>
      <c r="J2" s="493"/>
      <c r="K2" s="493"/>
      <c r="L2" s="493"/>
      <c r="M2" s="493"/>
      <c r="N2" s="493"/>
      <c r="O2" s="493"/>
      <c r="P2" s="493"/>
      <c r="Q2" s="493"/>
      <c r="R2" s="493"/>
      <c r="S2" s="493"/>
      <c r="T2" s="493"/>
      <c r="U2" s="494"/>
    </row>
    <row r="3" spans="2:21" ht="13.5" thickBot="1">
      <c r="B3" s="334" t="s">
        <v>111</v>
      </c>
      <c r="C3" s="344"/>
      <c r="D3" s="85"/>
      <c r="E3" s="233">
        <v>1</v>
      </c>
      <c r="F3" s="234">
        <v>2</v>
      </c>
      <c r="G3" s="234">
        <v>3</v>
      </c>
      <c r="H3" s="234">
        <v>4</v>
      </c>
      <c r="I3" s="234">
        <v>6</v>
      </c>
      <c r="J3" s="234">
        <v>8</v>
      </c>
      <c r="K3" s="235">
        <v>10</v>
      </c>
      <c r="L3" s="233">
        <v>12</v>
      </c>
      <c r="M3" s="234">
        <v>14</v>
      </c>
      <c r="N3" s="234">
        <v>16</v>
      </c>
      <c r="O3" s="234">
        <v>18</v>
      </c>
      <c r="P3" s="235">
        <v>20</v>
      </c>
      <c r="Q3" s="339">
        <v>25</v>
      </c>
      <c r="R3" s="234">
        <v>30</v>
      </c>
      <c r="S3" s="234">
        <v>40</v>
      </c>
      <c r="T3" s="234">
        <v>50</v>
      </c>
      <c r="U3" s="235">
        <v>60</v>
      </c>
    </row>
    <row r="4" spans="2:21" ht="12.75">
      <c r="B4" s="112" t="s">
        <v>229</v>
      </c>
      <c r="C4" s="236" t="s">
        <v>230</v>
      </c>
      <c r="D4" s="250">
        <v>100</v>
      </c>
      <c r="E4" s="16">
        <v>1</v>
      </c>
      <c r="F4" s="63">
        <v>3</v>
      </c>
      <c r="G4" s="63">
        <v>5</v>
      </c>
      <c r="H4" s="63">
        <v>7</v>
      </c>
      <c r="I4" s="63">
        <v>11</v>
      </c>
      <c r="J4" s="63">
        <v>16</v>
      </c>
      <c r="K4" s="231">
        <v>21</v>
      </c>
      <c r="L4" s="16">
        <v>30</v>
      </c>
      <c r="M4" s="63">
        <v>35</v>
      </c>
      <c r="N4" s="63">
        <v>40</v>
      </c>
      <c r="O4" s="63">
        <v>46</v>
      </c>
      <c r="P4" s="231">
        <v>50</v>
      </c>
      <c r="Q4" s="67">
        <v>70</v>
      </c>
      <c r="R4" s="63">
        <v>85</v>
      </c>
      <c r="S4" s="63">
        <v>120</v>
      </c>
      <c r="T4" s="241" t="s">
        <v>231</v>
      </c>
      <c r="U4" s="242" t="s">
        <v>231</v>
      </c>
    </row>
    <row r="5" spans="2:21" ht="13.5" thickBot="1">
      <c r="B5" s="113" t="s">
        <v>229</v>
      </c>
      <c r="C5" s="15" t="s">
        <v>230</v>
      </c>
      <c r="D5" s="252">
        <v>400</v>
      </c>
      <c r="E5" s="17">
        <v>1</v>
      </c>
      <c r="F5" s="64">
        <v>3</v>
      </c>
      <c r="G5" s="64">
        <v>5</v>
      </c>
      <c r="H5" s="64">
        <v>7</v>
      </c>
      <c r="I5" s="64">
        <v>12</v>
      </c>
      <c r="J5" s="64">
        <v>16</v>
      </c>
      <c r="K5" s="117">
        <v>21</v>
      </c>
      <c r="L5" s="17">
        <v>30</v>
      </c>
      <c r="M5" s="64">
        <v>35</v>
      </c>
      <c r="N5" s="64">
        <v>40</v>
      </c>
      <c r="O5" s="64">
        <v>46</v>
      </c>
      <c r="P5" s="117">
        <v>50</v>
      </c>
      <c r="Q5" s="69">
        <v>70</v>
      </c>
      <c r="R5" s="64">
        <v>85</v>
      </c>
      <c r="S5" s="64">
        <v>130</v>
      </c>
      <c r="T5" s="243" t="s">
        <v>231</v>
      </c>
      <c r="U5" s="244" t="s">
        <v>231</v>
      </c>
    </row>
    <row r="6" spans="2:21" ht="12.75">
      <c r="B6" s="112" t="s">
        <v>177</v>
      </c>
      <c r="C6" s="236" t="s">
        <v>232</v>
      </c>
      <c r="D6" s="250">
        <v>100</v>
      </c>
      <c r="E6" s="16">
        <v>1.5</v>
      </c>
      <c r="F6" s="63">
        <v>4</v>
      </c>
      <c r="G6" s="63">
        <v>6</v>
      </c>
      <c r="H6" s="63">
        <v>9</v>
      </c>
      <c r="I6" s="63">
        <v>14</v>
      </c>
      <c r="J6" s="63">
        <v>20</v>
      </c>
      <c r="K6" s="231">
        <v>25</v>
      </c>
      <c r="L6" s="16">
        <v>35</v>
      </c>
      <c r="M6" s="63">
        <v>40</v>
      </c>
      <c r="N6" s="63">
        <v>50</v>
      </c>
      <c r="O6" s="63">
        <v>55</v>
      </c>
      <c r="P6" s="231">
        <v>65</v>
      </c>
      <c r="Q6" s="67">
        <v>85</v>
      </c>
      <c r="R6" s="63">
        <v>110</v>
      </c>
      <c r="S6" s="241" t="s">
        <v>231</v>
      </c>
      <c r="T6" s="241" t="s">
        <v>231</v>
      </c>
      <c r="U6" s="242" t="s">
        <v>231</v>
      </c>
    </row>
    <row r="7" spans="2:21" ht="13.5" thickBot="1">
      <c r="B7" s="113" t="s">
        <v>177</v>
      </c>
      <c r="C7" s="15" t="s">
        <v>232</v>
      </c>
      <c r="D7" s="252">
        <v>400</v>
      </c>
      <c r="E7" s="17">
        <v>2</v>
      </c>
      <c r="F7" s="64">
        <v>4</v>
      </c>
      <c r="G7" s="64">
        <v>7</v>
      </c>
      <c r="H7" s="64">
        <v>10</v>
      </c>
      <c r="I7" s="64">
        <v>17</v>
      </c>
      <c r="J7" s="64">
        <v>25</v>
      </c>
      <c r="K7" s="117">
        <v>30</v>
      </c>
      <c r="L7" s="17">
        <v>40</v>
      </c>
      <c r="M7" s="64">
        <v>45</v>
      </c>
      <c r="N7" s="64">
        <v>55</v>
      </c>
      <c r="O7" s="64">
        <v>65</v>
      </c>
      <c r="P7" s="117">
        <v>75</v>
      </c>
      <c r="Q7" s="69">
        <v>100</v>
      </c>
      <c r="R7" s="243" t="s">
        <v>231</v>
      </c>
      <c r="S7" s="243" t="s">
        <v>231</v>
      </c>
      <c r="T7" s="243" t="s">
        <v>231</v>
      </c>
      <c r="U7" s="244" t="s">
        <v>231</v>
      </c>
    </row>
    <row r="8" spans="2:21" ht="12.75">
      <c r="B8" s="112" t="s">
        <v>136</v>
      </c>
      <c r="C8" s="236" t="s">
        <v>233</v>
      </c>
      <c r="D8" s="250">
        <v>100</v>
      </c>
      <c r="E8" s="16">
        <v>2</v>
      </c>
      <c r="F8" s="63">
        <v>5</v>
      </c>
      <c r="G8" s="63">
        <v>8</v>
      </c>
      <c r="H8" s="63">
        <v>12</v>
      </c>
      <c r="I8" s="63">
        <v>20</v>
      </c>
      <c r="J8" s="63">
        <v>30</v>
      </c>
      <c r="K8" s="231">
        <v>40</v>
      </c>
      <c r="L8" s="16">
        <v>50</v>
      </c>
      <c r="M8" s="63">
        <v>60</v>
      </c>
      <c r="N8" s="63">
        <v>75</v>
      </c>
      <c r="O8" s="63">
        <v>85</v>
      </c>
      <c r="P8" s="231">
        <v>100</v>
      </c>
      <c r="Q8" s="346" t="s">
        <v>231</v>
      </c>
      <c r="R8" s="241" t="s">
        <v>231</v>
      </c>
      <c r="S8" s="241" t="s">
        <v>231</v>
      </c>
      <c r="T8" s="241" t="s">
        <v>231</v>
      </c>
      <c r="U8" s="242" t="s">
        <v>231</v>
      </c>
    </row>
    <row r="9" spans="2:21" ht="13.5" thickBot="1">
      <c r="B9" s="113" t="s">
        <v>136</v>
      </c>
      <c r="C9" s="15" t="s">
        <v>234</v>
      </c>
      <c r="D9" s="252">
        <v>400</v>
      </c>
      <c r="E9" s="17">
        <v>1.5</v>
      </c>
      <c r="F9" s="64">
        <v>4</v>
      </c>
      <c r="G9" s="64">
        <v>6</v>
      </c>
      <c r="H9" s="64">
        <v>9</v>
      </c>
      <c r="I9" s="64">
        <v>15</v>
      </c>
      <c r="J9" s="64">
        <v>20</v>
      </c>
      <c r="K9" s="117">
        <v>25</v>
      </c>
      <c r="L9" s="17">
        <v>35</v>
      </c>
      <c r="M9" s="64">
        <v>40</v>
      </c>
      <c r="N9" s="64">
        <v>50</v>
      </c>
      <c r="O9" s="64">
        <v>55</v>
      </c>
      <c r="P9" s="117">
        <v>65</v>
      </c>
      <c r="Q9" s="69">
        <v>85</v>
      </c>
      <c r="R9" s="64">
        <v>105</v>
      </c>
      <c r="S9" s="243" t="s">
        <v>231</v>
      </c>
      <c r="T9" s="243" t="s">
        <v>231</v>
      </c>
      <c r="U9" s="244" t="s">
        <v>231</v>
      </c>
    </row>
    <row r="10" spans="2:21" ht="12.75">
      <c r="B10" s="112" t="s">
        <v>235</v>
      </c>
      <c r="C10" s="236" t="s">
        <v>236</v>
      </c>
      <c r="D10" s="250">
        <v>100</v>
      </c>
      <c r="E10" s="16">
        <v>1.5</v>
      </c>
      <c r="F10" s="63">
        <v>3</v>
      </c>
      <c r="G10" s="63">
        <v>5</v>
      </c>
      <c r="H10" s="63">
        <v>7</v>
      </c>
      <c r="I10" s="63">
        <v>12</v>
      </c>
      <c r="J10" s="63">
        <v>16</v>
      </c>
      <c r="K10" s="231">
        <v>20</v>
      </c>
      <c r="L10" s="16">
        <v>25</v>
      </c>
      <c r="M10" s="63">
        <v>30</v>
      </c>
      <c r="N10" s="63">
        <v>35</v>
      </c>
      <c r="O10" s="63">
        <v>40</v>
      </c>
      <c r="P10" s="231">
        <v>45</v>
      </c>
      <c r="Q10" s="67">
        <v>60</v>
      </c>
      <c r="R10" s="63">
        <v>75</v>
      </c>
      <c r="S10" s="63">
        <v>105</v>
      </c>
      <c r="T10" s="241" t="s">
        <v>231</v>
      </c>
      <c r="U10" s="242" t="s">
        <v>231</v>
      </c>
    </row>
    <row r="11" spans="2:21" ht="13.5" thickBot="1">
      <c r="B11" s="113" t="s">
        <v>235</v>
      </c>
      <c r="C11" s="15" t="s">
        <v>236</v>
      </c>
      <c r="D11" s="252">
        <v>400</v>
      </c>
      <c r="E11" s="17">
        <v>1.5</v>
      </c>
      <c r="F11" s="64">
        <v>3</v>
      </c>
      <c r="G11" s="64">
        <v>5</v>
      </c>
      <c r="H11" s="64">
        <v>7</v>
      </c>
      <c r="I11" s="64">
        <v>10</v>
      </c>
      <c r="J11" s="64">
        <v>14</v>
      </c>
      <c r="K11" s="117">
        <v>19</v>
      </c>
      <c r="L11" s="17">
        <v>23</v>
      </c>
      <c r="M11" s="64">
        <v>25</v>
      </c>
      <c r="N11" s="64">
        <v>30</v>
      </c>
      <c r="O11" s="64">
        <v>35</v>
      </c>
      <c r="P11" s="117">
        <v>40</v>
      </c>
      <c r="Q11" s="69">
        <v>55</v>
      </c>
      <c r="R11" s="64">
        <v>65</v>
      </c>
      <c r="S11" s="64">
        <v>90</v>
      </c>
      <c r="T11" s="64">
        <v>115</v>
      </c>
      <c r="U11" s="244" t="s">
        <v>231</v>
      </c>
    </row>
    <row r="12" spans="2:21" ht="13.5" thickBot="1">
      <c r="B12" s="335" t="s">
        <v>111</v>
      </c>
      <c r="C12" s="345"/>
      <c r="D12" s="97"/>
      <c r="E12" s="237">
        <v>1</v>
      </c>
      <c r="F12" s="238">
        <v>2</v>
      </c>
      <c r="G12" s="238">
        <v>3</v>
      </c>
      <c r="H12" s="238">
        <v>4</v>
      </c>
      <c r="I12" s="238">
        <v>6</v>
      </c>
      <c r="J12" s="238">
        <v>8</v>
      </c>
      <c r="K12" s="239">
        <v>10</v>
      </c>
      <c r="L12" s="237">
        <v>12</v>
      </c>
      <c r="M12" s="238">
        <v>14</v>
      </c>
      <c r="N12" s="238">
        <v>16</v>
      </c>
      <c r="O12" s="238">
        <v>18</v>
      </c>
      <c r="P12" s="239">
        <v>20</v>
      </c>
      <c r="Q12" s="340">
        <v>25</v>
      </c>
      <c r="R12" s="238">
        <v>30</v>
      </c>
      <c r="S12" s="238">
        <v>40</v>
      </c>
      <c r="T12" s="238">
        <v>50</v>
      </c>
      <c r="U12" s="239">
        <v>60</v>
      </c>
    </row>
    <row r="13" spans="2:21" ht="12.75">
      <c r="B13" s="112" t="s">
        <v>237</v>
      </c>
      <c r="C13" s="236" t="s">
        <v>238</v>
      </c>
      <c r="D13" s="250">
        <v>50</v>
      </c>
      <c r="E13" s="16">
        <v>2</v>
      </c>
      <c r="F13" s="63">
        <v>5</v>
      </c>
      <c r="G13" s="63">
        <v>8</v>
      </c>
      <c r="H13" s="63">
        <v>12</v>
      </c>
      <c r="I13" s="63">
        <v>20</v>
      </c>
      <c r="J13" s="63">
        <v>30</v>
      </c>
      <c r="K13" s="231">
        <v>40</v>
      </c>
      <c r="L13" s="16">
        <v>50</v>
      </c>
      <c r="M13" s="63">
        <v>60</v>
      </c>
      <c r="N13" s="63">
        <v>70</v>
      </c>
      <c r="O13" s="63">
        <v>80</v>
      </c>
      <c r="P13" s="231">
        <v>95</v>
      </c>
      <c r="Q13" s="67">
        <v>125</v>
      </c>
      <c r="R13" s="241" t="s">
        <v>231</v>
      </c>
      <c r="S13" s="241" t="s">
        <v>231</v>
      </c>
      <c r="T13" s="241" t="s">
        <v>231</v>
      </c>
      <c r="U13" s="242" t="s">
        <v>231</v>
      </c>
    </row>
    <row r="14" spans="2:21" ht="13.5" thickBot="1">
      <c r="B14" s="113" t="s">
        <v>239</v>
      </c>
      <c r="C14" s="15" t="s">
        <v>238</v>
      </c>
      <c r="D14" s="252">
        <v>100</v>
      </c>
      <c r="E14" s="17">
        <v>2</v>
      </c>
      <c r="F14" s="64">
        <v>4</v>
      </c>
      <c r="G14" s="64">
        <v>7</v>
      </c>
      <c r="H14" s="64">
        <v>10</v>
      </c>
      <c r="I14" s="64">
        <v>17</v>
      </c>
      <c r="J14" s="64">
        <v>23</v>
      </c>
      <c r="K14" s="117">
        <v>30</v>
      </c>
      <c r="L14" s="17">
        <v>40</v>
      </c>
      <c r="M14" s="64">
        <v>50</v>
      </c>
      <c r="N14" s="64">
        <v>60</v>
      </c>
      <c r="O14" s="64">
        <v>65</v>
      </c>
      <c r="P14" s="117">
        <v>75</v>
      </c>
      <c r="Q14" s="69">
        <v>100</v>
      </c>
      <c r="R14" s="64">
        <v>125</v>
      </c>
      <c r="S14" s="243" t="s">
        <v>231</v>
      </c>
      <c r="T14" s="243" t="s">
        <v>231</v>
      </c>
      <c r="U14" s="244" t="s">
        <v>231</v>
      </c>
    </row>
    <row r="15" spans="2:21" ht="12.75">
      <c r="B15" s="112" t="s">
        <v>240</v>
      </c>
      <c r="C15" s="236" t="s">
        <v>241</v>
      </c>
      <c r="D15" s="250">
        <v>50</v>
      </c>
      <c r="E15" s="16">
        <v>1.5</v>
      </c>
      <c r="F15" s="63">
        <v>4</v>
      </c>
      <c r="G15" s="63">
        <v>6</v>
      </c>
      <c r="H15" s="63">
        <v>8</v>
      </c>
      <c r="I15" s="63">
        <v>12</v>
      </c>
      <c r="J15" s="63">
        <v>17</v>
      </c>
      <c r="K15" s="231">
        <v>20</v>
      </c>
      <c r="L15" s="16">
        <v>25</v>
      </c>
      <c r="M15" s="63">
        <v>30</v>
      </c>
      <c r="N15" s="63">
        <v>35</v>
      </c>
      <c r="O15" s="63">
        <v>40</v>
      </c>
      <c r="P15" s="231">
        <v>50</v>
      </c>
      <c r="Q15" s="67">
        <v>60</v>
      </c>
      <c r="R15" s="63">
        <v>75</v>
      </c>
      <c r="S15" s="63">
        <v>105</v>
      </c>
      <c r="T15" s="241" t="s">
        <v>231</v>
      </c>
      <c r="U15" s="242" t="s">
        <v>231</v>
      </c>
    </row>
    <row r="16" spans="2:21" ht="12.75">
      <c r="B16" s="114" t="s">
        <v>240</v>
      </c>
      <c r="C16" s="240" t="s">
        <v>242</v>
      </c>
      <c r="D16" s="251">
        <v>100</v>
      </c>
      <c r="E16" s="18">
        <v>1</v>
      </c>
      <c r="F16" s="62">
        <v>2</v>
      </c>
      <c r="G16" s="62">
        <v>3</v>
      </c>
      <c r="H16" s="62">
        <v>5</v>
      </c>
      <c r="I16" s="62">
        <v>8</v>
      </c>
      <c r="J16" s="62">
        <v>10</v>
      </c>
      <c r="K16" s="118">
        <v>16</v>
      </c>
      <c r="L16" s="18">
        <v>19</v>
      </c>
      <c r="M16" s="62">
        <v>22</v>
      </c>
      <c r="N16" s="62">
        <v>25</v>
      </c>
      <c r="O16" s="62">
        <v>30</v>
      </c>
      <c r="P16" s="118">
        <v>30</v>
      </c>
      <c r="Q16" s="68">
        <v>35</v>
      </c>
      <c r="R16" s="62">
        <v>45</v>
      </c>
      <c r="S16" s="62">
        <v>60</v>
      </c>
      <c r="T16" s="62">
        <v>90</v>
      </c>
      <c r="U16" s="118">
        <v>95</v>
      </c>
    </row>
    <row r="17" spans="2:21" ht="13.5" thickBot="1">
      <c r="B17" s="113" t="s">
        <v>240</v>
      </c>
      <c r="C17" s="15" t="s">
        <v>243</v>
      </c>
      <c r="D17" s="252"/>
      <c r="E17" s="17">
        <v>1</v>
      </c>
      <c r="F17" s="64">
        <v>3</v>
      </c>
      <c r="G17" s="64">
        <v>5</v>
      </c>
      <c r="H17" s="64">
        <v>7</v>
      </c>
      <c r="I17" s="64">
        <v>11</v>
      </c>
      <c r="J17" s="64">
        <v>15</v>
      </c>
      <c r="K17" s="117">
        <v>20</v>
      </c>
      <c r="L17" s="17">
        <v>25</v>
      </c>
      <c r="M17" s="64">
        <v>30</v>
      </c>
      <c r="N17" s="64">
        <v>35</v>
      </c>
      <c r="O17" s="64">
        <v>40</v>
      </c>
      <c r="P17" s="117">
        <v>45</v>
      </c>
      <c r="Q17" s="69">
        <v>60</v>
      </c>
      <c r="R17" s="64">
        <v>75</v>
      </c>
      <c r="S17" s="64">
        <v>105</v>
      </c>
      <c r="T17" s="243" t="s">
        <v>231</v>
      </c>
      <c r="U17" s="244" t="s">
        <v>231</v>
      </c>
    </row>
    <row r="18" spans="2:21" ht="12.75">
      <c r="B18" s="112" t="s">
        <v>136</v>
      </c>
      <c r="C18" s="236" t="s">
        <v>244</v>
      </c>
      <c r="D18" s="250" t="s">
        <v>17</v>
      </c>
      <c r="E18" s="16">
        <v>2</v>
      </c>
      <c r="F18" s="63">
        <v>5</v>
      </c>
      <c r="G18" s="63">
        <v>9</v>
      </c>
      <c r="H18" s="63">
        <v>12</v>
      </c>
      <c r="I18" s="63">
        <v>19</v>
      </c>
      <c r="J18" s="63">
        <v>25</v>
      </c>
      <c r="K18" s="231">
        <v>35</v>
      </c>
      <c r="L18" s="16">
        <v>40</v>
      </c>
      <c r="M18" s="63">
        <v>50</v>
      </c>
      <c r="N18" s="63">
        <v>60</v>
      </c>
      <c r="O18" s="63">
        <v>70</v>
      </c>
      <c r="P18" s="231">
        <v>80</v>
      </c>
      <c r="Q18" s="67">
        <v>100</v>
      </c>
      <c r="R18" s="241" t="s">
        <v>231</v>
      </c>
      <c r="S18" s="241" t="s">
        <v>231</v>
      </c>
      <c r="T18" s="241" t="s">
        <v>231</v>
      </c>
      <c r="U18" s="242" t="s">
        <v>231</v>
      </c>
    </row>
    <row r="19" spans="2:21" ht="12.75">
      <c r="B19" s="114" t="s">
        <v>136</v>
      </c>
      <c r="C19" s="240" t="s">
        <v>245</v>
      </c>
      <c r="D19" s="251">
        <v>100</v>
      </c>
      <c r="E19" s="18">
        <v>2</v>
      </c>
      <c r="F19" s="62">
        <v>4</v>
      </c>
      <c r="G19" s="62">
        <v>7</v>
      </c>
      <c r="H19" s="62">
        <v>10</v>
      </c>
      <c r="I19" s="62">
        <v>17</v>
      </c>
      <c r="J19" s="62">
        <v>32</v>
      </c>
      <c r="K19" s="118">
        <v>30</v>
      </c>
      <c r="L19" s="18">
        <v>40</v>
      </c>
      <c r="M19" s="62">
        <v>45</v>
      </c>
      <c r="N19" s="62">
        <v>55</v>
      </c>
      <c r="O19" s="62">
        <v>65</v>
      </c>
      <c r="P19" s="118">
        <v>75</v>
      </c>
      <c r="Q19" s="68">
        <v>95</v>
      </c>
      <c r="R19" s="62">
        <v>120</v>
      </c>
      <c r="S19" s="245" t="s">
        <v>231</v>
      </c>
      <c r="T19" s="245" t="s">
        <v>231</v>
      </c>
      <c r="U19" s="246" t="s">
        <v>231</v>
      </c>
    </row>
    <row r="20" spans="2:21" ht="12.75">
      <c r="B20" s="114" t="s">
        <v>136</v>
      </c>
      <c r="C20" s="240" t="s">
        <v>246</v>
      </c>
      <c r="D20" s="251">
        <v>160</v>
      </c>
      <c r="E20" s="18">
        <v>1.5</v>
      </c>
      <c r="F20" s="62">
        <v>3</v>
      </c>
      <c r="G20" s="62">
        <v>5</v>
      </c>
      <c r="H20" s="62">
        <v>8</v>
      </c>
      <c r="I20" s="62">
        <v>12</v>
      </c>
      <c r="J20" s="62">
        <v>17</v>
      </c>
      <c r="K20" s="118">
        <v>23</v>
      </c>
      <c r="L20" s="18">
        <v>28</v>
      </c>
      <c r="M20" s="62">
        <v>35</v>
      </c>
      <c r="N20" s="62">
        <v>40</v>
      </c>
      <c r="O20" s="62">
        <v>45</v>
      </c>
      <c r="P20" s="118">
        <v>50</v>
      </c>
      <c r="Q20" s="68">
        <v>65</v>
      </c>
      <c r="R20" s="62">
        <v>80</v>
      </c>
      <c r="S20" s="245" t="s">
        <v>231</v>
      </c>
      <c r="T20" s="245" t="s">
        <v>231</v>
      </c>
      <c r="U20" s="246" t="s">
        <v>231</v>
      </c>
    </row>
    <row r="21" spans="2:21" ht="12.75">
      <c r="B21" s="114" t="s">
        <v>136</v>
      </c>
      <c r="C21" s="240" t="s">
        <v>247</v>
      </c>
      <c r="D21" s="251"/>
      <c r="E21" s="18">
        <v>2</v>
      </c>
      <c r="F21" s="62">
        <v>4</v>
      </c>
      <c r="G21" s="62">
        <v>7</v>
      </c>
      <c r="H21" s="62">
        <v>10</v>
      </c>
      <c r="I21" s="62">
        <v>17</v>
      </c>
      <c r="J21" s="62">
        <v>24</v>
      </c>
      <c r="K21" s="118">
        <v>30</v>
      </c>
      <c r="L21" s="18">
        <v>40</v>
      </c>
      <c r="M21" s="62">
        <v>50</v>
      </c>
      <c r="N21" s="62">
        <v>60</v>
      </c>
      <c r="O21" s="62">
        <v>70</v>
      </c>
      <c r="P21" s="118">
        <v>80</v>
      </c>
      <c r="Q21" s="68">
        <v>110</v>
      </c>
      <c r="R21" s="245" t="s">
        <v>231</v>
      </c>
      <c r="S21" s="245" t="s">
        <v>231</v>
      </c>
      <c r="T21" s="245" t="s">
        <v>231</v>
      </c>
      <c r="U21" s="246" t="s">
        <v>231</v>
      </c>
    </row>
    <row r="22" spans="2:21" ht="13.5" thickBot="1">
      <c r="B22" s="113" t="s">
        <v>136</v>
      </c>
      <c r="C22" s="15" t="s">
        <v>248</v>
      </c>
      <c r="D22" s="252"/>
      <c r="E22" s="17">
        <v>1.5</v>
      </c>
      <c r="F22" s="64">
        <v>4</v>
      </c>
      <c r="G22" s="64">
        <v>7</v>
      </c>
      <c r="H22" s="64">
        <v>10</v>
      </c>
      <c r="I22" s="64">
        <v>20</v>
      </c>
      <c r="J22" s="64">
        <v>30</v>
      </c>
      <c r="K22" s="117">
        <v>40</v>
      </c>
      <c r="L22" s="17">
        <v>50</v>
      </c>
      <c r="M22" s="64">
        <v>65</v>
      </c>
      <c r="N22" s="64">
        <v>80</v>
      </c>
      <c r="O22" s="64">
        <v>95</v>
      </c>
      <c r="P22" s="117">
        <v>110</v>
      </c>
      <c r="Q22" s="347" t="s">
        <v>231</v>
      </c>
      <c r="R22" s="243" t="s">
        <v>231</v>
      </c>
      <c r="S22" s="243" t="s">
        <v>231</v>
      </c>
      <c r="T22" s="243" t="s">
        <v>231</v>
      </c>
      <c r="U22" s="244" t="s">
        <v>231</v>
      </c>
    </row>
    <row r="23" spans="2:21" ht="13.5" thickBot="1">
      <c r="B23" s="335" t="s">
        <v>249</v>
      </c>
      <c r="C23" s="345"/>
      <c r="D23" s="97"/>
      <c r="E23" s="237">
        <v>1</v>
      </c>
      <c r="F23" s="238">
        <v>2</v>
      </c>
      <c r="G23" s="238">
        <v>3</v>
      </c>
      <c r="H23" s="238">
        <v>4</v>
      </c>
      <c r="I23" s="238">
        <v>6</v>
      </c>
      <c r="J23" s="238">
        <v>8</v>
      </c>
      <c r="K23" s="239">
        <v>10</v>
      </c>
      <c r="L23" s="237">
        <v>12</v>
      </c>
      <c r="M23" s="238">
        <v>14</v>
      </c>
      <c r="N23" s="238">
        <v>16</v>
      </c>
      <c r="O23" s="238">
        <v>18</v>
      </c>
      <c r="P23" s="239">
        <v>20</v>
      </c>
      <c r="Q23" s="340">
        <v>25</v>
      </c>
      <c r="R23" s="238">
        <v>30</v>
      </c>
      <c r="S23" s="238">
        <v>40</v>
      </c>
      <c r="T23" s="238">
        <v>50</v>
      </c>
      <c r="U23" s="239">
        <v>60</v>
      </c>
    </row>
    <row r="24" spans="2:21" ht="12.75">
      <c r="B24" s="336" t="s">
        <v>100</v>
      </c>
      <c r="C24" s="247" t="s">
        <v>250</v>
      </c>
      <c r="D24" s="250">
        <v>25</v>
      </c>
      <c r="E24" s="16">
        <v>2</v>
      </c>
      <c r="F24" s="63">
        <v>4</v>
      </c>
      <c r="G24" s="63">
        <v>7</v>
      </c>
      <c r="H24" s="63">
        <v>10</v>
      </c>
      <c r="I24" s="63">
        <v>17</v>
      </c>
      <c r="J24" s="63">
        <v>25</v>
      </c>
      <c r="K24" s="231">
        <v>35</v>
      </c>
      <c r="L24" s="16">
        <v>40</v>
      </c>
      <c r="M24" s="63">
        <v>45</v>
      </c>
      <c r="N24" s="63">
        <v>55</v>
      </c>
      <c r="O24" s="63">
        <v>65</v>
      </c>
      <c r="P24" s="231">
        <v>75</v>
      </c>
      <c r="Q24" s="67">
        <v>95</v>
      </c>
      <c r="R24" s="63">
        <v>120</v>
      </c>
      <c r="S24" s="63">
        <v>175</v>
      </c>
      <c r="T24" s="63">
        <v>225</v>
      </c>
      <c r="U24" s="242" t="s">
        <v>231</v>
      </c>
    </row>
    <row r="25" spans="2:21" ht="12.75">
      <c r="B25" s="337" t="s">
        <v>100</v>
      </c>
      <c r="C25" s="248" t="s">
        <v>250</v>
      </c>
      <c r="D25" s="251" t="s">
        <v>114</v>
      </c>
      <c r="E25" s="18">
        <v>2</v>
      </c>
      <c r="F25" s="62">
        <v>5</v>
      </c>
      <c r="G25" s="62">
        <v>9</v>
      </c>
      <c r="H25" s="62">
        <v>13</v>
      </c>
      <c r="I25" s="62">
        <v>20</v>
      </c>
      <c r="J25" s="62">
        <v>30</v>
      </c>
      <c r="K25" s="118">
        <v>40</v>
      </c>
      <c r="L25" s="18">
        <v>50</v>
      </c>
      <c r="M25" s="62">
        <v>60</v>
      </c>
      <c r="N25" s="62">
        <v>75</v>
      </c>
      <c r="O25" s="62">
        <v>85</v>
      </c>
      <c r="P25" s="118">
        <v>95</v>
      </c>
      <c r="Q25" s="68">
        <v>125</v>
      </c>
      <c r="R25" s="62">
        <v>160</v>
      </c>
      <c r="S25" s="62">
        <v>225</v>
      </c>
      <c r="T25" s="245" t="s">
        <v>231</v>
      </c>
      <c r="U25" s="246" t="s">
        <v>231</v>
      </c>
    </row>
    <row r="26" spans="2:21" ht="13.5" thickBot="1">
      <c r="B26" s="338" t="s">
        <v>100</v>
      </c>
      <c r="C26" s="249" t="s">
        <v>251</v>
      </c>
      <c r="D26" s="252">
        <v>25</v>
      </c>
      <c r="E26" s="86">
        <v>2</v>
      </c>
      <c r="F26" s="65">
        <v>4</v>
      </c>
      <c r="G26" s="65">
        <v>7</v>
      </c>
      <c r="H26" s="65">
        <v>8</v>
      </c>
      <c r="I26" s="65">
        <v>16</v>
      </c>
      <c r="J26" s="65">
        <v>22</v>
      </c>
      <c r="K26" s="130">
        <v>30</v>
      </c>
      <c r="L26" s="86">
        <v>35</v>
      </c>
      <c r="M26" s="65">
        <v>45</v>
      </c>
      <c r="N26" s="65">
        <v>50</v>
      </c>
      <c r="O26" s="65">
        <v>60</v>
      </c>
      <c r="P26" s="130">
        <v>70</v>
      </c>
      <c r="Q26" s="341">
        <v>90</v>
      </c>
      <c r="R26" s="65">
        <v>115</v>
      </c>
      <c r="S26" s="65">
        <v>160</v>
      </c>
      <c r="T26" s="65">
        <v>220</v>
      </c>
      <c r="U26" s="253"/>
    </row>
    <row r="27" spans="2:21" ht="12.75">
      <c r="B27" s="336" t="s">
        <v>132</v>
      </c>
      <c r="C27" s="247" t="s">
        <v>252</v>
      </c>
      <c r="D27" s="250">
        <v>50</v>
      </c>
      <c r="E27" s="16">
        <v>1</v>
      </c>
      <c r="F27" s="63">
        <v>3</v>
      </c>
      <c r="G27" s="63">
        <v>5</v>
      </c>
      <c r="H27" s="63">
        <v>7</v>
      </c>
      <c r="I27" s="63">
        <v>12</v>
      </c>
      <c r="J27" s="63">
        <v>18</v>
      </c>
      <c r="K27" s="231">
        <v>25</v>
      </c>
      <c r="L27" s="16">
        <v>30</v>
      </c>
      <c r="M27" s="63">
        <v>40</v>
      </c>
      <c r="N27" s="63">
        <v>45</v>
      </c>
      <c r="O27" s="63">
        <v>50</v>
      </c>
      <c r="P27" s="231">
        <v>60</v>
      </c>
      <c r="Q27" s="346" t="s">
        <v>231</v>
      </c>
      <c r="R27" s="241" t="s">
        <v>231</v>
      </c>
      <c r="S27" s="241" t="s">
        <v>231</v>
      </c>
      <c r="T27" s="241" t="s">
        <v>231</v>
      </c>
      <c r="U27" s="242" t="s">
        <v>231</v>
      </c>
    </row>
    <row r="28" spans="2:21" ht="12.75">
      <c r="B28" s="337" t="s">
        <v>132</v>
      </c>
      <c r="C28" s="248" t="s">
        <v>253</v>
      </c>
      <c r="D28" s="251">
        <v>125</v>
      </c>
      <c r="E28" s="18">
        <v>2</v>
      </c>
      <c r="F28" s="62">
        <v>6</v>
      </c>
      <c r="G28" s="62">
        <v>11</v>
      </c>
      <c r="H28" s="62">
        <v>17</v>
      </c>
      <c r="I28" s="62">
        <v>30</v>
      </c>
      <c r="J28" s="62">
        <v>50</v>
      </c>
      <c r="K28" s="118">
        <v>65</v>
      </c>
      <c r="L28" s="18">
        <v>85</v>
      </c>
      <c r="M28" s="62">
        <v>105</v>
      </c>
      <c r="N28" s="62">
        <v>130</v>
      </c>
      <c r="O28" s="62">
        <v>155</v>
      </c>
      <c r="P28" s="118">
        <v>180</v>
      </c>
      <c r="Q28" s="68">
        <v>250</v>
      </c>
      <c r="R28" s="62">
        <v>330</v>
      </c>
      <c r="S28" s="245" t="s">
        <v>231</v>
      </c>
      <c r="T28" s="245" t="s">
        <v>231</v>
      </c>
      <c r="U28" s="246" t="s">
        <v>231</v>
      </c>
    </row>
    <row r="29" spans="2:21" ht="12.75">
      <c r="B29" s="337" t="s">
        <v>132</v>
      </c>
      <c r="C29" s="248" t="s">
        <v>254</v>
      </c>
      <c r="D29" s="251">
        <v>400</v>
      </c>
      <c r="E29" s="18">
        <v>1</v>
      </c>
      <c r="F29" s="62">
        <v>3</v>
      </c>
      <c r="G29" s="62">
        <v>5</v>
      </c>
      <c r="H29" s="62">
        <v>7</v>
      </c>
      <c r="I29" s="62">
        <v>12</v>
      </c>
      <c r="J29" s="62">
        <v>17</v>
      </c>
      <c r="K29" s="118">
        <v>23</v>
      </c>
      <c r="L29" s="18">
        <v>30</v>
      </c>
      <c r="M29" s="62">
        <v>35</v>
      </c>
      <c r="N29" s="62">
        <v>40</v>
      </c>
      <c r="O29" s="62">
        <v>45</v>
      </c>
      <c r="P29" s="118">
        <v>55</v>
      </c>
      <c r="Q29" s="68">
        <v>70</v>
      </c>
      <c r="R29" s="62">
        <v>90</v>
      </c>
      <c r="S29" s="62">
        <v>130</v>
      </c>
      <c r="T29" s="62">
        <v>170</v>
      </c>
      <c r="U29" s="118">
        <v>212</v>
      </c>
    </row>
    <row r="30" spans="2:21" ht="13.5" thickBot="1">
      <c r="B30" s="338" t="s">
        <v>132</v>
      </c>
      <c r="C30" s="249" t="s">
        <v>255</v>
      </c>
      <c r="D30" s="252"/>
      <c r="E30" s="17">
        <v>2</v>
      </c>
      <c r="F30" s="64">
        <v>4</v>
      </c>
      <c r="G30" s="64">
        <v>6</v>
      </c>
      <c r="H30" s="64">
        <v>9</v>
      </c>
      <c r="I30" s="64">
        <v>16</v>
      </c>
      <c r="J30" s="64">
        <v>23</v>
      </c>
      <c r="K30" s="117">
        <v>30</v>
      </c>
      <c r="L30" s="17">
        <v>40</v>
      </c>
      <c r="M30" s="64">
        <v>45</v>
      </c>
      <c r="N30" s="64">
        <v>55</v>
      </c>
      <c r="O30" s="64">
        <v>65</v>
      </c>
      <c r="P30" s="117">
        <v>75</v>
      </c>
      <c r="Q30" s="69">
        <v>100</v>
      </c>
      <c r="R30" s="243" t="s">
        <v>231</v>
      </c>
      <c r="S30" s="243" t="s">
        <v>231</v>
      </c>
      <c r="T30" s="243" t="s">
        <v>231</v>
      </c>
      <c r="U30" s="244" t="s">
        <v>231</v>
      </c>
    </row>
    <row r="31" spans="2:21" ht="12.75">
      <c r="B31" s="336" t="s">
        <v>136</v>
      </c>
      <c r="C31" s="247" t="s">
        <v>256</v>
      </c>
      <c r="D31" s="250">
        <v>100</v>
      </c>
      <c r="E31" s="16">
        <v>2</v>
      </c>
      <c r="F31" s="63">
        <v>4</v>
      </c>
      <c r="G31" s="63">
        <v>6</v>
      </c>
      <c r="H31" s="63">
        <v>9</v>
      </c>
      <c r="I31" s="63">
        <v>15</v>
      </c>
      <c r="J31" s="63">
        <v>22</v>
      </c>
      <c r="K31" s="231">
        <v>30</v>
      </c>
      <c r="L31" s="16">
        <v>35</v>
      </c>
      <c r="M31" s="63">
        <v>45</v>
      </c>
      <c r="N31" s="63">
        <v>55</v>
      </c>
      <c r="O31" s="63">
        <v>60</v>
      </c>
      <c r="P31" s="231">
        <v>70</v>
      </c>
      <c r="Q31" s="67">
        <v>95</v>
      </c>
      <c r="R31" s="63">
        <v>120</v>
      </c>
      <c r="S31" s="63">
        <v>170</v>
      </c>
      <c r="T31" s="63">
        <v>230</v>
      </c>
      <c r="U31" s="231">
        <v>290</v>
      </c>
    </row>
    <row r="32" spans="2:21" ht="12.75">
      <c r="B32" s="337" t="s">
        <v>136</v>
      </c>
      <c r="C32" s="248" t="s">
        <v>256</v>
      </c>
      <c r="D32" s="251">
        <v>400</v>
      </c>
      <c r="E32" s="18">
        <v>1</v>
      </c>
      <c r="F32" s="62">
        <v>3</v>
      </c>
      <c r="G32" s="62">
        <v>5</v>
      </c>
      <c r="H32" s="62">
        <v>7</v>
      </c>
      <c r="I32" s="62">
        <v>10</v>
      </c>
      <c r="J32" s="62">
        <v>15</v>
      </c>
      <c r="K32" s="118">
        <v>20</v>
      </c>
      <c r="L32" s="18">
        <v>25</v>
      </c>
      <c r="M32" s="62">
        <v>30</v>
      </c>
      <c r="N32" s="62">
        <v>35</v>
      </c>
      <c r="O32" s="62">
        <v>40</v>
      </c>
      <c r="P32" s="118">
        <v>50</v>
      </c>
      <c r="Q32" s="68">
        <v>60</v>
      </c>
      <c r="R32" s="62">
        <v>75</v>
      </c>
      <c r="S32" s="62">
        <v>105</v>
      </c>
      <c r="T32" s="62">
        <v>140</v>
      </c>
      <c r="U32" s="118">
        <v>170</v>
      </c>
    </row>
    <row r="33" spans="2:21" ht="12.75">
      <c r="B33" s="337" t="s">
        <v>136</v>
      </c>
      <c r="C33" s="248" t="s">
        <v>257</v>
      </c>
      <c r="D33" s="251"/>
      <c r="E33" s="18">
        <v>1</v>
      </c>
      <c r="F33" s="62">
        <v>2</v>
      </c>
      <c r="G33" s="62">
        <v>4</v>
      </c>
      <c r="H33" s="62">
        <v>6</v>
      </c>
      <c r="I33" s="62">
        <v>9</v>
      </c>
      <c r="J33" s="62">
        <v>13</v>
      </c>
      <c r="K33" s="118">
        <v>18</v>
      </c>
      <c r="L33" s="18">
        <v>22</v>
      </c>
      <c r="M33" s="62">
        <v>25</v>
      </c>
      <c r="N33" s="62">
        <v>30</v>
      </c>
      <c r="O33" s="62">
        <v>35</v>
      </c>
      <c r="P33" s="118">
        <v>40</v>
      </c>
      <c r="Q33" s="68">
        <v>55</v>
      </c>
      <c r="R33" s="62">
        <v>70</v>
      </c>
      <c r="S33" s="62">
        <v>100</v>
      </c>
      <c r="T33" s="62">
        <v>140</v>
      </c>
      <c r="U33" s="246" t="s">
        <v>231</v>
      </c>
    </row>
    <row r="34" spans="2:21" ht="13.5" thickBot="1">
      <c r="B34" s="338" t="s">
        <v>136</v>
      </c>
      <c r="C34" s="249" t="s">
        <v>258</v>
      </c>
      <c r="D34" s="252"/>
      <c r="E34" s="17">
        <v>2</v>
      </c>
      <c r="F34" s="64">
        <v>5</v>
      </c>
      <c r="G34" s="64">
        <v>9</v>
      </c>
      <c r="H34" s="64">
        <v>14</v>
      </c>
      <c r="I34" s="64">
        <v>25</v>
      </c>
      <c r="J34" s="64">
        <v>35</v>
      </c>
      <c r="K34" s="117">
        <v>50</v>
      </c>
      <c r="L34" s="17">
        <v>65</v>
      </c>
      <c r="M34" s="64">
        <v>80</v>
      </c>
      <c r="N34" s="64">
        <v>95</v>
      </c>
      <c r="O34" s="64">
        <v>110</v>
      </c>
      <c r="P34" s="117">
        <v>130</v>
      </c>
      <c r="Q34" s="69">
        <v>175</v>
      </c>
      <c r="R34" s="64">
        <v>225</v>
      </c>
      <c r="S34" s="64">
        <v>335</v>
      </c>
      <c r="T34" s="64">
        <v>460</v>
      </c>
      <c r="U34" s="117">
        <v>600</v>
      </c>
    </row>
    <row r="35" spans="2:21" ht="13.5" thickBot="1">
      <c r="B35" s="254" t="s">
        <v>259</v>
      </c>
      <c r="C35" s="143"/>
      <c r="D35" s="255"/>
      <c r="E35" s="255"/>
      <c r="F35" s="255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5"/>
      <c r="R35" s="255"/>
      <c r="S35" s="255"/>
      <c r="T35" s="255"/>
      <c r="U35" s="256"/>
    </row>
  </sheetData>
  <sheetProtection password="A438" sheet="1" objects="1" scenarios="1" selectLockedCells="1"/>
  <mergeCells count="1">
    <mergeCell ref="E2:U2"/>
  </mergeCells>
  <printOptions/>
  <pageMargins left="0.75" right="0.75" top="1" bottom="1" header="0.4921259845" footer="0.492125984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_aus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Berechnungstool für Belichtungen</dc:title>
  <dc:subject/>
  <dc:creator>angstundschrecken</dc:creator>
  <cp:keywords>schwarzschildeffekt</cp:keywords>
  <dc:description/>
  <cp:lastModifiedBy> </cp:lastModifiedBy>
  <cp:lastPrinted>2009-03-04T08:52:15Z</cp:lastPrinted>
  <dcterms:created xsi:type="dcterms:W3CDTF">2009-02-16T07:47:15Z</dcterms:created>
  <dcterms:modified xsi:type="dcterms:W3CDTF">2009-03-04T08:54:54Z</dcterms:modified>
  <cp:category>belichtung</cp:category>
  <cp:version/>
  <cp:contentType/>
  <cp:contentStatus/>
</cp:coreProperties>
</file>